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/>
  </bookViews>
  <sheets>
    <sheet name="礼品" sheetId="4" r:id="rId1"/>
    <sheet name="发票" sheetId="5" r:id="rId2"/>
    <sheet name="云波未结款" sheetId="7" r:id="rId3"/>
    <sheet name="端午年润订货" sheetId="6" r:id="rId4"/>
    <sheet name="中秋出货" sheetId="8" r:id="rId5"/>
    <sheet name="中秋订货" sheetId="9" r:id="rId6"/>
  </sheets>
  <definedNames>
    <definedName name="_xlnm.Print_Titles" localSheetId="0">礼品!$3:$4</definedName>
  </definedNames>
  <calcPr calcId="144525" concurrentCalc="0"/>
</workbook>
</file>

<file path=xl/calcChain.xml><?xml version="1.0" encoding="utf-8"?>
<calcChain xmlns="http://schemas.openxmlformats.org/spreadsheetml/2006/main">
  <c r="E33" i="9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J22" i="8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I10"/>
  <c r="J9"/>
  <c r="I9"/>
  <c r="J8"/>
  <c r="I8"/>
  <c r="J7"/>
  <c r="I7"/>
  <c r="J6"/>
  <c r="I6"/>
  <c r="J5"/>
  <c r="I5"/>
  <c r="J4"/>
  <c r="I4"/>
  <c r="J3"/>
  <c r="I3"/>
  <c r="G17" i="6"/>
  <c r="G16"/>
  <c r="G15"/>
  <c r="G14"/>
  <c r="G13"/>
  <c r="G12"/>
  <c r="G11"/>
  <c r="G10"/>
  <c r="G9"/>
  <c r="G8"/>
  <c r="G7"/>
  <c r="G6"/>
  <c r="G5"/>
  <c r="G4"/>
  <c r="G3"/>
  <c r="F59" i="7"/>
  <c r="E59"/>
  <c r="D5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M45" i="5"/>
  <c r="L45"/>
  <c r="K45"/>
  <c r="J45"/>
  <c r="K42"/>
  <c r="J42"/>
  <c r="K41"/>
  <c r="J41"/>
  <c r="K40"/>
  <c r="J40"/>
  <c r="K39"/>
  <c r="J39"/>
  <c r="K38"/>
  <c r="J38"/>
  <c r="K37"/>
  <c r="J37"/>
  <c r="K36"/>
  <c r="J36"/>
  <c r="K35"/>
  <c r="J35"/>
  <c r="K34"/>
  <c r="J34"/>
  <c r="K33"/>
  <c r="J33"/>
  <c r="K32"/>
  <c r="J32"/>
  <c r="K31"/>
  <c r="J31"/>
  <c r="K30"/>
  <c r="J30"/>
  <c r="K29"/>
  <c r="J29"/>
  <c r="K28"/>
  <c r="J28"/>
  <c r="K27"/>
  <c r="J27"/>
  <c r="K26"/>
  <c r="J26"/>
  <c r="K25"/>
  <c r="J25"/>
  <c r="K24"/>
  <c r="J24"/>
  <c r="L23"/>
  <c r="K23"/>
  <c r="J23"/>
  <c r="L22"/>
  <c r="K22"/>
  <c r="J22"/>
  <c r="L21"/>
  <c r="K21"/>
  <c r="J21"/>
  <c r="L20"/>
  <c r="K20"/>
  <c r="J20"/>
  <c r="L19"/>
  <c r="K19"/>
  <c r="J19"/>
  <c r="L18"/>
  <c r="K18"/>
  <c r="J18"/>
  <c r="L17"/>
  <c r="K17"/>
  <c r="J17"/>
  <c r="L16"/>
  <c r="K16"/>
  <c r="J16"/>
  <c r="L15"/>
  <c r="K15"/>
  <c r="J15"/>
  <c r="L14"/>
  <c r="K14"/>
  <c r="J14"/>
  <c r="L13"/>
  <c r="K13"/>
  <c r="J13"/>
  <c r="L12"/>
  <c r="K12"/>
  <c r="J12"/>
  <c r="L11"/>
  <c r="K11"/>
  <c r="J11"/>
  <c r="L10"/>
  <c r="K10"/>
  <c r="J10"/>
  <c r="L9"/>
  <c r="K9"/>
  <c r="J9"/>
  <c r="L8"/>
  <c r="K8"/>
  <c r="J8"/>
  <c r="L7"/>
  <c r="K7"/>
  <c r="J7"/>
  <c r="L6"/>
  <c r="K6"/>
  <c r="J6"/>
  <c r="S127" i="4"/>
  <c r="R127"/>
  <c r="Q127"/>
  <c r="P127"/>
  <c r="O127"/>
  <c r="N127"/>
  <c r="M127"/>
  <c r="L127"/>
  <c r="K127"/>
  <c r="J127"/>
  <c r="I127"/>
  <c r="H127"/>
  <c r="F127"/>
  <c r="E127"/>
  <c r="Q123"/>
  <c r="O123"/>
  <c r="M123"/>
  <c r="G123"/>
  <c r="Q122"/>
  <c r="O122"/>
  <c r="M122"/>
  <c r="G122"/>
  <c r="P121"/>
  <c r="O121"/>
  <c r="M121"/>
  <c r="G121"/>
  <c r="O120"/>
  <c r="M120"/>
  <c r="O119"/>
  <c r="M119"/>
  <c r="M118"/>
  <c r="G118"/>
  <c r="M117"/>
  <c r="G117"/>
  <c r="O116"/>
  <c r="M116"/>
  <c r="G116"/>
  <c r="Q115"/>
  <c r="O115"/>
  <c r="M115"/>
  <c r="G115"/>
  <c r="O114"/>
  <c r="M114"/>
  <c r="G114"/>
  <c r="Q113"/>
  <c r="O113"/>
  <c r="M113"/>
  <c r="G113"/>
  <c r="O112"/>
  <c r="M112"/>
  <c r="G112"/>
  <c r="O111"/>
  <c r="M111"/>
  <c r="G111"/>
  <c r="P110"/>
  <c r="O110"/>
  <c r="M110"/>
  <c r="G110"/>
  <c r="P109"/>
  <c r="O109"/>
  <c r="M109"/>
  <c r="G109"/>
  <c r="P108"/>
  <c r="O108"/>
  <c r="M108"/>
  <c r="G108"/>
  <c r="O107"/>
  <c r="M107"/>
  <c r="G107"/>
  <c r="Q106"/>
  <c r="O106"/>
  <c r="M106"/>
  <c r="G106"/>
  <c r="Q105"/>
  <c r="O105"/>
  <c r="M105"/>
  <c r="G105"/>
  <c r="O104"/>
  <c r="M104"/>
  <c r="G104"/>
  <c r="P103"/>
  <c r="O103"/>
  <c r="M103"/>
  <c r="G103"/>
  <c r="P102"/>
  <c r="O102"/>
  <c r="M102"/>
  <c r="G102"/>
  <c r="P101"/>
  <c r="O101"/>
  <c r="M101"/>
  <c r="G101"/>
  <c r="O100"/>
  <c r="M100"/>
  <c r="G100"/>
  <c r="O99"/>
  <c r="M99"/>
  <c r="G99"/>
  <c r="O98"/>
  <c r="M98"/>
  <c r="G98"/>
  <c r="O97"/>
  <c r="M97"/>
  <c r="G97"/>
  <c r="P96"/>
  <c r="O96"/>
  <c r="M96"/>
  <c r="G96"/>
  <c r="O95"/>
  <c r="M95"/>
  <c r="G95"/>
  <c r="O94"/>
  <c r="M94"/>
  <c r="G94"/>
  <c r="O93"/>
  <c r="M93"/>
  <c r="G93"/>
  <c r="Q92"/>
  <c r="O92"/>
  <c r="M92"/>
  <c r="G92"/>
  <c r="O91"/>
  <c r="M91"/>
  <c r="G91"/>
  <c r="O90"/>
  <c r="M90"/>
  <c r="G90"/>
  <c r="O89"/>
  <c r="M89"/>
  <c r="G89"/>
  <c r="O88"/>
  <c r="M88"/>
  <c r="G88"/>
  <c r="P87"/>
  <c r="O87"/>
  <c r="M87"/>
  <c r="G87"/>
  <c r="O86"/>
  <c r="M86"/>
  <c r="G86"/>
  <c r="P85"/>
  <c r="O85"/>
  <c r="M85"/>
  <c r="G85"/>
  <c r="P84"/>
  <c r="O84"/>
  <c r="M84"/>
  <c r="G84"/>
  <c r="P83"/>
  <c r="O83"/>
  <c r="M83"/>
  <c r="G83"/>
  <c r="P82"/>
  <c r="O82"/>
  <c r="M82"/>
  <c r="G82"/>
  <c r="P81"/>
  <c r="O81"/>
  <c r="M81"/>
  <c r="G81"/>
  <c r="O80"/>
  <c r="M80"/>
  <c r="G80"/>
  <c r="O79"/>
  <c r="M79"/>
  <c r="G79"/>
  <c r="P78"/>
  <c r="O78"/>
  <c r="M78"/>
  <c r="G78"/>
  <c r="P77"/>
  <c r="O77"/>
  <c r="M77"/>
  <c r="G77"/>
  <c r="P76"/>
  <c r="O76"/>
  <c r="M76"/>
  <c r="G76"/>
  <c r="P75"/>
  <c r="O75"/>
  <c r="M75"/>
  <c r="G75"/>
  <c r="P74"/>
  <c r="O74"/>
  <c r="M74"/>
  <c r="G74"/>
  <c r="M73"/>
  <c r="G73"/>
  <c r="P72"/>
  <c r="O72"/>
  <c r="M72"/>
  <c r="G72"/>
  <c r="P71"/>
  <c r="O71"/>
  <c r="M71"/>
  <c r="G71"/>
  <c r="P70"/>
  <c r="O70"/>
  <c r="M70"/>
  <c r="G70"/>
  <c r="P69"/>
  <c r="O69"/>
  <c r="M69"/>
  <c r="G69"/>
  <c r="O68"/>
  <c r="M68"/>
  <c r="G68"/>
  <c r="O67"/>
  <c r="M67"/>
  <c r="G67"/>
  <c r="O66"/>
  <c r="M66"/>
  <c r="G66"/>
  <c r="O65"/>
  <c r="M65"/>
  <c r="G65"/>
  <c r="O64"/>
  <c r="M64"/>
  <c r="G64"/>
  <c r="O63"/>
  <c r="M63"/>
  <c r="G63"/>
  <c r="P62"/>
  <c r="O62"/>
  <c r="M62"/>
  <c r="G62"/>
  <c r="O61"/>
  <c r="M61"/>
  <c r="G61"/>
  <c r="O60"/>
  <c r="M60"/>
  <c r="G60"/>
  <c r="O59"/>
  <c r="M59"/>
  <c r="G59"/>
  <c r="O58"/>
  <c r="M58"/>
  <c r="G58"/>
  <c r="O57"/>
  <c r="M57"/>
  <c r="G57"/>
  <c r="P56"/>
  <c r="O56"/>
  <c r="M56"/>
  <c r="G56"/>
  <c r="O55"/>
  <c r="M55"/>
  <c r="G55"/>
  <c r="O54"/>
  <c r="M54"/>
  <c r="G54"/>
  <c r="P53"/>
  <c r="O53"/>
  <c r="M53"/>
  <c r="G53"/>
  <c r="O52"/>
  <c r="M52"/>
  <c r="G52"/>
  <c r="O51"/>
  <c r="M51"/>
  <c r="G51"/>
  <c r="P50"/>
  <c r="O50"/>
  <c r="M50"/>
  <c r="G50"/>
  <c r="O49"/>
  <c r="M49"/>
  <c r="G49"/>
  <c r="O48"/>
  <c r="M48"/>
  <c r="G48"/>
  <c r="O47"/>
  <c r="M47"/>
  <c r="G47"/>
  <c r="O46"/>
  <c r="M46"/>
  <c r="G46"/>
  <c r="O45"/>
  <c r="M45"/>
  <c r="G45"/>
  <c r="O44"/>
  <c r="M44"/>
  <c r="G44"/>
  <c r="O43"/>
  <c r="M43"/>
  <c r="G43"/>
  <c r="P42"/>
  <c r="O42"/>
  <c r="M42"/>
  <c r="G42"/>
  <c r="O41"/>
  <c r="M41"/>
  <c r="G41"/>
  <c r="O40"/>
  <c r="M40"/>
  <c r="G40"/>
  <c r="O39"/>
  <c r="M39"/>
  <c r="G39"/>
  <c r="P38"/>
  <c r="O38"/>
  <c r="M38"/>
  <c r="G38"/>
  <c r="P37"/>
  <c r="O37"/>
  <c r="M37"/>
  <c r="G37"/>
  <c r="P36"/>
  <c r="O36"/>
  <c r="M36"/>
  <c r="G36"/>
  <c r="O35"/>
  <c r="M35"/>
  <c r="G35"/>
  <c r="O34"/>
  <c r="M34"/>
  <c r="G34"/>
  <c r="O33"/>
  <c r="M33"/>
  <c r="G33"/>
  <c r="O32"/>
  <c r="M32"/>
  <c r="G32"/>
  <c r="O31"/>
  <c r="M31"/>
  <c r="G31"/>
  <c r="O30"/>
  <c r="M30"/>
  <c r="G30"/>
  <c r="O29"/>
  <c r="M29"/>
  <c r="G29"/>
  <c r="O28"/>
  <c r="M28"/>
  <c r="G28"/>
  <c r="O27"/>
  <c r="M27"/>
  <c r="G27"/>
  <c r="O26"/>
  <c r="M26"/>
  <c r="G26"/>
  <c r="O25"/>
  <c r="M25"/>
  <c r="G25"/>
  <c r="O24"/>
  <c r="M24"/>
  <c r="G24"/>
  <c r="O23"/>
  <c r="M23"/>
  <c r="G23"/>
  <c r="P22"/>
  <c r="O22"/>
  <c r="M22"/>
  <c r="G22"/>
  <c r="P21"/>
  <c r="O21"/>
  <c r="M21"/>
  <c r="G21"/>
  <c r="P20"/>
  <c r="O20"/>
  <c r="M20"/>
  <c r="G20"/>
  <c r="P19"/>
  <c r="O19"/>
  <c r="M19"/>
  <c r="G19"/>
  <c r="O18"/>
  <c r="M18"/>
  <c r="G18"/>
  <c r="O17"/>
  <c r="M17"/>
  <c r="G17"/>
  <c r="O16"/>
  <c r="M16"/>
  <c r="G16"/>
  <c r="O15"/>
  <c r="M15"/>
  <c r="G15"/>
  <c r="O14"/>
  <c r="M14"/>
  <c r="G14"/>
  <c r="O13"/>
  <c r="M13"/>
  <c r="G13"/>
  <c r="O12"/>
  <c r="M12"/>
  <c r="G12"/>
  <c r="O11"/>
  <c r="M11"/>
  <c r="G11"/>
  <c r="O10"/>
  <c r="M10"/>
  <c r="G10"/>
  <c r="O9"/>
  <c r="M9"/>
  <c r="G9"/>
  <c r="O8"/>
  <c r="M8"/>
  <c r="G8"/>
  <c r="O7"/>
  <c r="M7"/>
  <c r="G7"/>
  <c r="O6"/>
  <c r="M6"/>
  <c r="G6"/>
  <c r="O5"/>
  <c r="M5"/>
  <c r="G5"/>
</calcChain>
</file>

<file path=xl/comments1.xml><?xml version="1.0" encoding="utf-8"?>
<comments xmlns="http://schemas.openxmlformats.org/spreadsheetml/2006/main">
  <authors>
    <author>Administrator</author>
  </authors>
  <commentList>
    <comment ref="D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货款公司付</t>
        </r>
      </text>
    </comment>
    <comment ref="D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货款公司付</t>
        </r>
      </text>
    </comment>
    <comment ref="D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货款公司付</t>
        </r>
      </text>
    </comment>
    <comment ref="D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货款公司付</t>
        </r>
      </text>
    </comment>
    <comment ref="D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货款公司付</t>
        </r>
      </text>
    </comment>
    <comment ref="I25" authorId="0">
      <text>
        <r>
          <rPr>
            <sz val="9"/>
            <rFont val="宋体"/>
            <charset val="134"/>
          </rPr>
          <t>安能物流9个地址，每个地址：50元</t>
        </r>
      </text>
    </comment>
    <comment ref="S25" authorId="0">
      <text>
        <r>
          <rPr>
            <b/>
            <sz val="9"/>
            <rFont val="宋体"/>
            <charset val="134"/>
          </rPr>
          <t>Administrat
6月7日少府</t>
        </r>
      </text>
    </comment>
    <comment ref="P30" authorId="0">
      <text>
        <r>
          <rPr>
            <b/>
            <sz val="9"/>
            <rFont val="宋体"/>
            <charset val="134"/>
          </rPr>
          <t>Administrator:公账</t>
        </r>
      </text>
    </comment>
    <comment ref="D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货款公司付</t>
        </r>
      </text>
    </comment>
    <comment ref="P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私账</t>
        </r>
      </text>
    </comment>
    <comment ref="P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私账</t>
        </r>
      </text>
    </comment>
    <comment ref="P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私账</t>
        </r>
      </text>
    </comment>
    <comment ref="P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私账</t>
        </r>
      </text>
    </comment>
    <comment ref="P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私账</t>
        </r>
      </text>
    </comment>
    <comment ref="D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货款公司付</t>
        </r>
      </text>
    </comment>
    <comment ref="D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货款公司付</t>
        </r>
      </text>
    </comment>
    <comment ref="P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公司账</t>
        </r>
      </text>
    </comment>
    <comment ref="P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私账</t>
        </r>
      </text>
    </comment>
    <comment ref="D47" authorId="0">
      <text>
        <r>
          <rPr>
            <sz val="9"/>
            <rFont val="宋体"/>
            <charset val="134"/>
          </rPr>
          <t>公司付</t>
        </r>
      </text>
    </comment>
    <comment ref="P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私账</t>
        </r>
      </text>
    </comment>
    <comment ref="D50" authorId="0">
      <text>
        <r>
          <rPr>
            <sz val="9"/>
            <rFont val="宋体"/>
            <charset val="134"/>
          </rPr>
          <t>公司付</t>
        </r>
      </text>
    </comment>
    <comment ref="P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已收款，君交江南分公司账上</t>
        </r>
      </text>
    </comment>
    <comment ref="P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私账</t>
        </r>
      </text>
    </comment>
    <comment ref="P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7-3少府</t>
        </r>
      </text>
    </comment>
    <comment ref="D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公司付</t>
        </r>
      </text>
    </comment>
    <comment ref="P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私账</t>
        </r>
      </text>
    </comment>
    <comment ref="P56" authorId="0">
      <text>
        <r>
          <rPr>
            <b/>
            <sz val="9"/>
            <rFont val="宋体"/>
            <charset val="134"/>
          </rPr>
          <t>Administrator:俊誉佳账上</t>
        </r>
      </text>
    </comment>
    <comment ref="D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公司付</t>
        </r>
      </text>
    </comment>
    <comment ref="D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公司付</t>
        </r>
      </text>
    </comment>
    <comment ref="P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俊誉佳账上</t>
        </r>
      </text>
    </comment>
    <comment ref="D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货款公司付</t>
        </r>
      </text>
    </comment>
    <comment ref="D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货款公司付</t>
        </r>
      </text>
    </comment>
    <comment ref="P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另收50快递费</t>
        </r>
      </text>
    </comment>
    <comment ref="D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公司付</t>
        </r>
      </text>
    </comment>
    <comment ref="P79" authorId="0">
      <text>
        <r>
          <rPr>
            <b/>
            <sz val="9"/>
            <rFont val="宋体"/>
            <charset val="134"/>
          </rPr>
          <t>Administrator:2019年3月109日回款</t>
        </r>
      </text>
    </comment>
    <comment ref="P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9-28博澜轩</t>
        </r>
      </text>
    </comment>
    <comment ref="D81" authorId="0">
      <text>
        <r>
          <rPr>
            <sz val="9"/>
            <rFont val="宋体"/>
            <charset val="134"/>
          </rPr>
          <t>公司付</t>
        </r>
      </text>
    </comment>
    <comment ref="D82" authorId="0">
      <text>
        <r>
          <rPr>
            <sz val="9"/>
            <rFont val="宋体"/>
            <charset val="134"/>
          </rPr>
          <t>公司付</t>
        </r>
      </text>
    </comment>
    <comment ref="D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公司付</t>
        </r>
      </text>
    </comment>
    <comment ref="D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公司付</t>
        </r>
      </text>
    </comment>
    <comment ref="D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李小朋付200，我付700</t>
        </r>
      </text>
    </comment>
    <comment ref="K91" authorId="0">
      <text>
        <r>
          <rPr>
            <b/>
            <sz val="9"/>
            <rFont val="宋体"/>
            <charset val="134"/>
          </rPr>
          <t>Administrator:贺卡设计费</t>
        </r>
      </text>
    </comment>
    <comment ref="Q92" authorId="0">
      <text>
        <r>
          <rPr>
            <b/>
            <sz val="9"/>
            <rFont val="宋体"/>
            <charset val="134"/>
          </rPr>
          <t>Administrator:已付李小朋账上</t>
        </r>
      </text>
    </comment>
    <comment ref="P96" authorId="0">
      <text>
        <r>
          <rPr>
            <b/>
            <sz val="9"/>
            <rFont val="宋体"/>
            <charset val="134"/>
          </rPr>
          <t>Administrator:私账</t>
        </r>
      </text>
    </comment>
    <comment ref="D98" authorId="0">
      <text>
        <r>
          <rPr>
            <sz val="9"/>
            <rFont val="宋体"/>
            <charset val="134"/>
          </rPr>
          <t>公司付</t>
        </r>
      </text>
    </comment>
    <comment ref="D99" authorId="0">
      <text>
        <r>
          <rPr>
            <sz val="9"/>
            <rFont val="宋体"/>
            <charset val="134"/>
          </rPr>
          <t>公司付</t>
        </r>
      </text>
    </comment>
    <comment ref="D100" authorId="0">
      <text>
        <r>
          <rPr>
            <sz val="9"/>
            <rFont val="宋体"/>
            <charset val="134"/>
          </rPr>
          <t>公司付</t>
        </r>
      </text>
    </comment>
    <comment ref="P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私账</t>
        </r>
      </text>
    </comment>
    <comment ref="D111" authorId="0">
      <text>
        <r>
          <rPr>
            <sz val="9"/>
            <rFont val="宋体"/>
            <charset val="134"/>
          </rPr>
          <t>公司付</t>
        </r>
      </text>
    </comment>
    <comment ref="D114" authorId="0">
      <text>
        <r>
          <rPr>
            <sz val="9"/>
            <rFont val="宋体"/>
            <charset val="134"/>
          </rPr>
          <t>公司付</t>
        </r>
      </text>
    </comment>
    <comment ref="P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加上上次欠款973</t>
        </r>
      </text>
    </comment>
    <comment ref="D115" authorId="0">
      <text>
        <r>
          <rPr>
            <sz val="9"/>
            <rFont val="宋体"/>
            <charset val="134"/>
          </rPr>
          <t>公司付</t>
        </r>
      </text>
    </comment>
    <comment ref="D116" authorId="0">
      <text>
        <r>
          <rPr>
            <sz val="9"/>
            <rFont val="宋体"/>
            <charset val="134"/>
          </rPr>
          <t>公司付</t>
        </r>
      </text>
    </comment>
    <comment ref="D117" authorId="0">
      <text>
        <r>
          <rPr>
            <b/>
            <sz val="9"/>
            <rFont val="宋体"/>
            <charset val="134"/>
          </rPr>
          <t>公司付款</t>
        </r>
      </text>
    </comment>
    <comment ref="D118" authorId="0">
      <text>
        <r>
          <rPr>
            <sz val="9"/>
            <rFont val="宋体"/>
            <charset val="134"/>
          </rPr>
          <t>公司付款</t>
        </r>
      </text>
    </comment>
    <comment ref="D119" authorId="0">
      <text>
        <r>
          <rPr>
            <sz val="9"/>
            <rFont val="宋体"/>
            <charset val="134"/>
          </rPr>
          <t>公司付款</t>
        </r>
      </text>
    </comment>
    <comment ref="H119" authorId="0">
      <text>
        <r>
          <rPr>
            <sz val="9"/>
            <rFont val="宋体"/>
            <charset val="134"/>
          </rPr>
          <t>李小朋付</t>
        </r>
      </text>
    </comment>
    <comment ref="D120" authorId="0">
      <text>
        <r>
          <rPr>
            <sz val="9"/>
            <rFont val="宋体"/>
            <charset val="134"/>
          </rPr>
          <t>公司付款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E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91913文武开</t>
        </r>
      </text>
    </comment>
    <comment ref="E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自开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D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餐饮票33张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I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运费</t>
        </r>
      </text>
    </comment>
  </commentList>
</comments>
</file>

<file path=xl/comments5.xml><?xml version="1.0" encoding="utf-8"?>
<comments xmlns="http://schemas.openxmlformats.org/spreadsheetml/2006/main">
  <authors>
    <author>Administrator</author>
  </authors>
  <commentList>
    <comment ref="D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券</t>
        </r>
      </text>
    </comment>
    <comment ref="D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券</t>
        </r>
      </text>
    </comment>
    <comment ref="D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券</t>
        </r>
      </text>
    </comment>
    <comment ref="D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券</t>
        </r>
      </text>
    </comment>
  </commentList>
</comments>
</file>

<file path=xl/sharedStrings.xml><?xml version="1.0" encoding="utf-8"?>
<sst xmlns="http://schemas.openxmlformats.org/spreadsheetml/2006/main" count="643" uniqueCount="273">
  <si>
    <t>重庆君交商贸有限公司业绩销售明细表</t>
  </si>
  <si>
    <t>2018年1月1日-12月30日</t>
  </si>
  <si>
    <t>时间</t>
  </si>
  <si>
    <t>客户单位</t>
  </si>
  <si>
    <t>产品名称</t>
  </si>
  <si>
    <t>数量</t>
  </si>
  <si>
    <t>进价</t>
  </si>
  <si>
    <t>货款</t>
  </si>
  <si>
    <t>长途运费</t>
  </si>
  <si>
    <t>短途运费</t>
  </si>
  <si>
    <t>税</t>
  </si>
  <si>
    <t>定制费</t>
  </si>
  <si>
    <t>出货价</t>
  </si>
  <si>
    <t>销售额</t>
  </si>
  <si>
    <t>返利</t>
  </si>
  <si>
    <t>利润</t>
  </si>
  <si>
    <t>收款情况</t>
  </si>
  <si>
    <t>开票公司</t>
  </si>
  <si>
    <t>备注</t>
  </si>
  <si>
    <t>月</t>
  </si>
  <si>
    <t>日</t>
  </si>
  <si>
    <t>印logo</t>
  </si>
  <si>
    <t>实收款</t>
  </si>
  <si>
    <t>应收收款</t>
  </si>
  <si>
    <t>平安银行巴南支行</t>
  </si>
  <si>
    <t>博洋纯蚕丝被-</t>
  </si>
  <si>
    <t>已结清</t>
  </si>
  <si>
    <t>时尚家用壶套装</t>
  </si>
  <si>
    <t xml:space="preserve">生态羊绒抱枕被 </t>
  </si>
  <si>
    <t>爱家锅具三件套</t>
  </si>
  <si>
    <t>阳光保险</t>
  </si>
  <si>
    <t>至尊鹅绒被</t>
  </si>
  <si>
    <t>重庆中邦汽车销售有限公司</t>
  </si>
  <si>
    <t>指甲套装</t>
  </si>
  <si>
    <t>钥匙扣</t>
  </si>
  <si>
    <t>广告纸杯</t>
  </si>
  <si>
    <t>打火机</t>
  </si>
  <si>
    <t>文件袋</t>
  </si>
  <si>
    <t>平安保险-王亮</t>
  </si>
  <si>
    <t>水具套装</t>
  </si>
  <si>
    <t>重庆文化艺术职业学院</t>
  </si>
  <si>
    <t>订制笔记本</t>
  </si>
  <si>
    <t>重庆乐畅国际旅行社有限公司</t>
  </si>
  <si>
    <t>锅具套装</t>
  </si>
  <si>
    <t>鸿厨锅具三件套</t>
  </si>
  <si>
    <t>蚕丝被</t>
  </si>
  <si>
    <t>便携式桌椅套装</t>
  </si>
  <si>
    <t>玻璃碗2件套</t>
  </si>
  <si>
    <t>塑料手环</t>
  </si>
  <si>
    <t>少伯</t>
  </si>
  <si>
    <t>重庆市人才交流服务中心</t>
  </si>
  <si>
    <t>小胖子U盘8G</t>
  </si>
  <si>
    <t>充气拱棚</t>
  </si>
  <si>
    <t>少府</t>
  </si>
  <si>
    <t>广场音响</t>
  </si>
  <si>
    <t>南坪周大生</t>
  </si>
  <si>
    <t>陶瓷杯</t>
  </si>
  <si>
    <t>江南万友长安4S店</t>
  </si>
  <si>
    <t>90g无纺手提袋</t>
  </si>
  <si>
    <t>公司账上</t>
  </si>
  <si>
    <t>南粤银行南坪支行</t>
  </si>
  <si>
    <t>拉杆箱</t>
  </si>
  <si>
    <t>已到私账</t>
  </si>
  <si>
    <t>金科房产</t>
  </si>
  <si>
    <t>工具箱</t>
  </si>
  <si>
    <t>公账</t>
  </si>
  <si>
    <t>蓝月亮洗衣液</t>
  </si>
  <si>
    <t>旅游麻将</t>
  </si>
  <si>
    <t>火烈鸟空调被</t>
  </si>
  <si>
    <t>阳光保险-吴晓琴</t>
  </si>
  <si>
    <t>食礼鲜198卡券</t>
  </si>
  <si>
    <t>乐游旅游大石坝</t>
  </si>
  <si>
    <t xml:space="preserve"> </t>
  </si>
  <si>
    <t>丁勇</t>
  </si>
  <si>
    <t>平安福粽</t>
  </si>
  <si>
    <t>粽意飘香</t>
  </si>
  <si>
    <t>任春燕</t>
  </si>
  <si>
    <t>广东南粤银行重庆分行</t>
  </si>
  <si>
    <t>餐具两件套</t>
  </si>
  <si>
    <t>重庆仟丝缘商业连锁有限公司</t>
  </si>
  <si>
    <t>元祖598粽子券</t>
  </si>
  <si>
    <t>168水果券</t>
  </si>
  <si>
    <t>周总</t>
  </si>
  <si>
    <t>仟丝缘学校</t>
  </si>
  <si>
    <t>一见粽情</t>
  </si>
  <si>
    <t>已到公账</t>
  </si>
  <si>
    <t>旗帜</t>
  </si>
  <si>
    <t>南粤银行沙坪坝支行</t>
  </si>
  <si>
    <t>私账</t>
  </si>
  <si>
    <t>蒋元党</t>
  </si>
  <si>
    <t>美的置业</t>
  </si>
  <si>
    <t>充电宝套装</t>
  </si>
  <si>
    <t>分司</t>
  </si>
  <si>
    <t>生日卡片</t>
  </si>
  <si>
    <t>充电宝</t>
  </si>
  <si>
    <t>重庆燕牌线缆有限公司</t>
  </si>
  <si>
    <t>文化衫</t>
  </si>
  <si>
    <t>少府-少伯</t>
  </si>
  <si>
    <t>枫桦酒店</t>
  </si>
  <si>
    <t>办公杯</t>
  </si>
  <si>
    <t>广告扇</t>
  </si>
  <si>
    <t>俊誉佳          2018-10-22</t>
  </si>
  <si>
    <t>广告笔</t>
  </si>
  <si>
    <t>3米刀旗</t>
  </si>
  <si>
    <t>转盘</t>
  </si>
  <si>
    <t>烟灰缸</t>
  </si>
  <si>
    <t>俊誉佳      2018-10-22</t>
  </si>
  <si>
    <t>牙签盒</t>
  </si>
  <si>
    <t>名片盒</t>
  </si>
  <si>
    <t>灯笼</t>
  </si>
  <si>
    <t>蔺诗鹏</t>
  </si>
  <si>
    <t>永川秀芽</t>
  </si>
  <si>
    <t>壹品茶园</t>
  </si>
  <si>
    <t>唯加背包</t>
  </si>
  <si>
    <t>背包</t>
  </si>
  <si>
    <t>碗筷8件套</t>
  </si>
  <si>
    <t>阳光保险-严红</t>
  </si>
  <si>
    <t>平安保险-黄</t>
  </si>
  <si>
    <t>月饼-花开富贵</t>
  </si>
  <si>
    <t>月饼-奶皇酥</t>
  </si>
  <si>
    <t>月饼-花语臻礼</t>
  </si>
  <si>
    <t>洗漱套装</t>
  </si>
  <si>
    <t>报架</t>
  </si>
  <si>
    <t>博澜轩</t>
  </si>
  <si>
    <t>398月饼券</t>
  </si>
  <si>
    <t>幸福团圆</t>
  </si>
  <si>
    <t>一份心意</t>
  </si>
  <si>
    <t>七星伴月</t>
  </si>
  <si>
    <t>自拍杆</t>
  </si>
  <si>
    <t>沁园-月饼168</t>
  </si>
  <si>
    <t>护眼仪</t>
  </si>
  <si>
    <t>颈椎按摩枕</t>
  </si>
  <si>
    <t>纸箱</t>
  </si>
  <si>
    <t>贺卡</t>
  </si>
  <si>
    <t>重庆奢思雅美妆职业培训学校</t>
  </si>
  <si>
    <t>果园农场坚果</t>
  </si>
  <si>
    <t>尊享礼</t>
  </si>
  <si>
    <t>同学会</t>
  </si>
  <si>
    <t>水晶奖杯</t>
  </si>
  <si>
    <t>公账0383</t>
  </si>
  <si>
    <t>信封</t>
  </si>
  <si>
    <t>茶壶5件套</t>
  </si>
  <si>
    <t>已收私账</t>
  </si>
  <si>
    <t>PVC围裙</t>
  </si>
  <si>
    <t>台历</t>
  </si>
  <si>
    <t>重庆融玖线缆有限公司</t>
  </si>
  <si>
    <t>工作服</t>
  </si>
  <si>
    <t>工作服裤子</t>
  </si>
  <si>
    <t>重庆普吉汽车销售有限公司</t>
  </si>
  <si>
    <t>公爵宝珠笔</t>
  </si>
  <si>
    <t>粕米尔羽绒被</t>
  </si>
  <si>
    <t>碗套住</t>
  </si>
  <si>
    <t>李小朋代收</t>
  </si>
  <si>
    <t>火象保温杯</t>
  </si>
  <si>
    <t>搪瓷杯</t>
  </si>
  <si>
    <t>物业协会</t>
  </si>
  <si>
    <t>充电宝笔记本</t>
  </si>
  <si>
    <t>退货-亏500运费</t>
  </si>
  <si>
    <t>小猪佩奇30cm</t>
  </si>
  <si>
    <t>公账0355</t>
  </si>
  <si>
    <t>抱枕40*40cm</t>
  </si>
  <si>
    <t>阳关保险-牟</t>
  </si>
  <si>
    <t>阳光保险-雷</t>
  </si>
  <si>
    <t>36°8恒温被</t>
  </si>
  <si>
    <t>合计：</t>
  </si>
  <si>
    <r>
      <rPr>
        <sz val="11"/>
        <color theme="1"/>
        <rFont val="宋体"/>
        <charset val="134"/>
      </rPr>
      <t>2018年</t>
    </r>
    <r>
      <rPr>
        <sz val="11"/>
        <color theme="1"/>
        <rFont val="宋体"/>
        <charset val="134"/>
      </rPr>
      <t>1月1日-2月28日</t>
    </r>
  </si>
  <si>
    <t>业务员：陈俊丰</t>
  </si>
  <si>
    <t>已收款</t>
  </si>
  <si>
    <t>未收款</t>
  </si>
  <si>
    <t>南粤-杨</t>
  </si>
  <si>
    <t>发票</t>
  </si>
  <si>
    <t>南粤-唐</t>
  </si>
  <si>
    <t>汉口-胡</t>
  </si>
  <si>
    <t>南粤-杨晓琴</t>
  </si>
  <si>
    <t>自开</t>
  </si>
  <si>
    <t>自开5.5万</t>
  </si>
  <si>
    <t>增票          统一记录</t>
  </si>
  <si>
    <t>平安银行巴南总开票</t>
  </si>
  <si>
    <t>平安银行涪陵</t>
  </si>
  <si>
    <t>合计</t>
  </si>
  <si>
    <t>备注：文武开票：91913元，费用：2757元，自开票：199200元，费用：5976元</t>
  </si>
  <si>
    <t>云波发票结款</t>
  </si>
  <si>
    <t>序号</t>
  </si>
  <si>
    <t>日期</t>
  </si>
  <si>
    <t>客户</t>
  </si>
  <si>
    <t>结款日期</t>
  </si>
  <si>
    <t>金额</t>
  </si>
  <si>
    <t>2月份</t>
  </si>
  <si>
    <t xml:space="preserve">一季度总欠款52825元；其中李小朋建材发票有2500      </t>
  </si>
  <si>
    <t>一季度已结清</t>
  </si>
  <si>
    <t>二季度已结清</t>
  </si>
  <si>
    <t>一季度总费用：39303.5元。其中李小朋租车发票8000元，费用280元</t>
  </si>
  <si>
    <t>南粤唐-杨</t>
  </si>
  <si>
    <t>三季度总费用：39671元</t>
  </si>
  <si>
    <t>南粤银行</t>
  </si>
  <si>
    <t>李小朋</t>
  </si>
  <si>
    <t>年润订货记录</t>
  </si>
  <si>
    <t>地址联系人</t>
  </si>
  <si>
    <t>价格</t>
  </si>
  <si>
    <t>赠送</t>
  </si>
  <si>
    <t>订货日期</t>
  </si>
  <si>
    <t>结款信息</t>
  </si>
  <si>
    <t>大学城协信二期，17783176189</t>
  </si>
  <si>
    <t>万州移民广场，15025510975</t>
  </si>
  <si>
    <t>文武</t>
  </si>
  <si>
    <t>珍品礼粽</t>
  </si>
  <si>
    <t>涪陵</t>
  </si>
  <si>
    <t>亚太商谷</t>
  </si>
  <si>
    <t>2盒61的</t>
  </si>
  <si>
    <t>动力国际</t>
  </si>
  <si>
    <t>一见棕情</t>
  </si>
  <si>
    <t>已回公司账上</t>
  </si>
  <si>
    <t>沙坪坝支行</t>
  </si>
  <si>
    <t>仟丝缘</t>
  </si>
  <si>
    <t>廖姐</t>
  </si>
  <si>
    <t>遵义仁怀</t>
  </si>
  <si>
    <t>合计货款</t>
  </si>
  <si>
    <t>向文武进五芳斋粽子24盒，李小朋14盒，公司员工1盒，陈俊丰9盒，单价67.6/盒</t>
  </si>
  <si>
    <t>中秋月饼订货记录</t>
  </si>
  <si>
    <t>厂家</t>
  </si>
  <si>
    <t>运费</t>
  </si>
  <si>
    <t>重庆市万州三峡移民广场国成滨江名都b栋8-4</t>
  </si>
  <si>
    <t>重冠</t>
  </si>
  <si>
    <t>已发货</t>
  </si>
  <si>
    <t>运费：630</t>
  </si>
  <si>
    <t>重庆石柱县金鼎大厦望途溪超市旁仟丝缘</t>
  </si>
  <si>
    <t>李世红</t>
  </si>
  <si>
    <t>万州白岩路364号，15736393176</t>
  </si>
  <si>
    <t>一生平安</t>
  </si>
  <si>
    <t>年润</t>
  </si>
  <si>
    <t>乐享团圆</t>
  </si>
  <si>
    <t>沁园</t>
  </si>
  <si>
    <t>周神州</t>
  </si>
  <si>
    <t>雷玲</t>
  </si>
  <si>
    <t>李小朋收</t>
  </si>
  <si>
    <t>万州.叶宗美</t>
  </si>
  <si>
    <t>吴晓琴</t>
  </si>
  <si>
    <t>南粤</t>
  </si>
  <si>
    <t>范姐</t>
  </si>
  <si>
    <t>谭小芸</t>
  </si>
  <si>
    <t>云阳-叶丹</t>
  </si>
  <si>
    <t>沁园168</t>
  </si>
  <si>
    <t>川冠</t>
  </si>
  <si>
    <t>礼到福到</t>
  </si>
  <si>
    <t>君马汽车</t>
  </si>
  <si>
    <t>分公司</t>
  </si>
  <si>
    <t>陈俊丰-南粤银行</t>
  </si>
  <si>
    <t>福满天下</t>
  </si>
  <si>
    <t>陈俊丰-仟丝缘</t>
  </si>
  <si>
    <t>李小朋5盒；陈俊丰1盒(仟丝缘学校）</t>
  </si>
  <si>
    <t>陈俊丰-许刚</t>
  </si>
  <si>
    <t>陈俊丰-君马汽车</t>
  </si>
  <si>
    <t>仟丝缘-蒋元党</t>
  </si>
  <si>
    <t>陈俊丰</t>
  </si>
  <si>
    <t>满满祝福</t>
  </si>
  <si>
    <t>好运连连</t>
  </si>
  <si>
    <t>李秋华23盒，李小朋50盒，雷玲105盒</t>
  </si>
  <si>
    <t>乐享团圆75</t>
  </si>
  <si>
    <t>花好月圆168</t>
  </si>
  <si>
    <t>花香秋月268</t>
  </si>
  <si>
    <t>沁系团圆108</t>
  </si>
  <si>
    <t>喜沁团圆168</t>
  </si>
  <si>
    <t>珍享团圆98</t>
  </si>
  <si>
    <t>沁心如月98</t>
  </si>
  <si>
    <t>美妙时光198</t>
  </si>
  <si>
    <t>陈俊丰-云阳仟丝缘</t>
  </si>
  <si>
    <t>陈俊丰-璧山丁勇</t>
  </si>
  <si>
    <t>沁意尊荣498</t>
  </si>
  <si>
    <t>黄丽</t>
  </si>
  <si>
    <t>奶皇酥</t>
  </si>
  <si>
    <t>李小朋15盒</t>
  </si>
  <si>
    <t>花开富贵</t>
  </si>
  <si>
    <t>花语臻礼</t>
  </si>
</sst>
</file>

<file path=xl/styles.xml><?xml version="1.0" encoding="utf-8"?>
<styleSheet xmlns="http://schemas.openxmlformats.org/spreadsheetml/2006/main">
  <numFmts count="7">
    <numFmt numFmtId="177" formatCode="0.00_ "/>
    <numFmt numFmtId="178" formatCode="0_ "/>
    <numFmt numFmtId="180" formatCode="\¥#,##0.00;\¥\-#,##0.00"/>
    <numFmt numFmtId="181" formatCode="0.00_);\(0.00\)"/>
    <numFmt numFmtId="182" formatCode="0.000_ "/>
    <numFmt numFmtId="183" formatCode="&quot;￥&quot;#,##0.00;&quot;￥&quot;\-#,##0.00"/>
    <numFmt numFmtId="184" formatCode="#,##0.00_);[Red]\(#,##0.00\)"/>
  </numFmts>
  <fonts count="1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sz val="13"/>
      <color theme="1"/>
      <name val="宋体"/>
      <charset val="134"/>
      <scheme val="minor"/>
    </font>
    <font>
      <sz val="13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rgb="FFC00000"/>
      <name val="宋体"/>
      <charset val="134"/>
      <scheme val="minor"/>
    </font>
    <font>
      <sz val="11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58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58" fontId="4" fillId="0" borderId="0" xfId="0" applyNumberFormat="1" applyFont="1" applyFill="1" applyAlignment="1">
      <alignment horizontal="center" vertical="center" wrapText="1"/>
    </xf>
    <xf numFmtId="58" fontId="1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80" fontId="1" fillId="0" borderId="0" xfId="0" applyNumberFormat="1" applyFont="1" applyFill="1" applyAlignment="1">
      <alignment horizontal="center" vertical="center"/>
    </xf>
    <xf numFmtId="180" fontId="6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81" fontId="5" fillId="0" borderId="2" xfId="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/>
    </xf>
    <xf numFmtId="182" fontId="5" fillId="0" borderId="2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/>
    </xf>
    <xf numFmtId="183" fontId="1" fillId="0" borderId="1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/>
    </xf>
    <xf numFmtId="184" fontId="5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80" fontId="1" fillId="0" borderId="0" xfId="0" applyNumberFormat="1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184" fontId="5" fillId="0" borderId="0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181" fontId="5" fillId="0" borderId="1" xfId="0" applyNumberFormat="1" applyFont="1" applyFill="1" applyBorder="1" applyAlignment="1">
      <alignment horizontal="center" vertical="center" shrinkToFit="1"/>
    </xf>
    <xf numFmtId="178" fontId="1" fillId="0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178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178" fontId="5" fillId="0" borderId="2" xfId="0" applyNumberFormat="1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80" fontId="1" fillId="0" borderId="2" xfId="0" applyNumberFormat="1" applyFont="1" applyFill="1" applyBorder="1" applyAlignment="1">
      <alignment horizontal="center" vertical="center"/>
    </xf>
    <xf numFmtId="180" fontId="1" fillId="0" borderId="12" xfId="0" applyNumberFormat="1" applyFont="1" applyFill="1" applyBorder="1" applyAlignment="1">
      <alignment horizontal="center" vertical="center"/>
    </xf>
    <xf numFmtId="180" fontId="1" fillId="0" borderId="10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 wrapText="1"/>
    </xf>
    <xf numFmtId="180" fontId="1" fillId="0" borderId="6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180" fontId="1" fillId="0" borderId="2" xfId="0" applyNumberFormat="1" applyFont="1" applyFill="1" applyBorder="1" applyAlignment="1">
      <alignment horizontal="center" vertical="center"/>
    </xf>
    <xf numFmtId="180" fontId="1" fillId="0" borderId="4" xfId="0" applyNumberFormat="1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/>
    </xf>
    <xf numFmtId="180" fontId="1" fillId="0" borderId="2" xfId="0" applyNumberFormat="1" applyFont="1" applyFill="1" applyBorder="1" applyAlignment="1">
      <alignment horizontal="center" vertical="center" wrapText="1"/>
    </xf>
    <xf numFmtId="180" fontId="1" fillId="0" borderId="4" xfId="0" applyNumberFormat="1" applyFont="1" applyFill="1" applyBorder="1" applyAlignment="1">
      <alignment horizontal="center" vertical="center" wrapText="1"/>
    </xf>
    <xf numFmtId="180" fontId="1" fillId="0" borderId="3" xfId="0" applyNumberFormat="1" applyFont="1" applyFill="1" applyBorder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/>
    </xf>
    <xf numFmtId="180" fontId="10" fillId="0" borderId="5" xfId="0" applyNumberFormat="1" applyFont="1" applyFill="1" applyBorder="1" applyAlignment="1">
      <alignment horizontal="center" vertical="center"/>
    </xf>
    <xf numFmtId="180" fontId="10" fillId="0" borderId="14" xfId="0" applyNumberFormat="1" applyFont="1" applyFill="1" applyBorder="1" applyAlignment="1">
      <alignment horizontal="center" vertical="center"/>
    </xf>
    <xf numFmtId="180" fontId="10" fillId="0" borderId="6" xfId="0" applyNumberFormat="1" applyFont="1" applyFill="1" applyBorder="1" applyAlignment="1">
      <alignment horizontal="center" vertical="center"/>
    </xf>
    <xf numFmtId="180" fontId="10" fillId="0" borderId="9" xfId="0" applyNumberFormat="1" applyFont="1" applyFill="1" applyBorder="1" applyAlignment="1">
      <alignment horizontal="center" vertical="center"/>
    </xf>
    <xf numFmtId="180" fontId="10" fillId="0" borderId="15" xfId="0" applyNumberFormat="1" applyFont="1" applyFill="1" applyBorder="1" applyAlignment="1">
      <alignment horizontal="center" vertical="center"/>
    </xf>
    <xf numFmtId="180" fontId="10" fillId="0" borderId="1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01"/>
  <sheetViews>
    <sheetView tabSelected="1" topLeftCell="A70" workbookViewId="0">
      <selection activeCell="N89" sqref="N89"/>
    </sheetView>
  </sheetViews>
  <sheetFormatPr defaultColWidth="9" defaultRowHeight="11.25"/>
  <cols>
    <col min="1" max="2" width="2.875" style="31" customWidth="1"/>
    <col min="3" max="3" width="21" style="32" customWidth="1"/>
    <col min="4" max="4" width="12.25" style="31" customWidth="1"/>
    <col min="5" max="5" width="5.125" style="31" customWidth="1"/>
    <col min="6" max="6" width="6.625" style="31" customWidth="1"/>
    <col min="7" max="7" width="8.125" style="31" customWidth="1"/>
    <col min="8" max="8" width="4.75" style="64" customWidth="1"/>
    <col min="9" max="9" width="4.5" style="31" customWidth="1"/>
    <col min="10" max="10" width="8.125" style="65" customWidth="1"/>
    <col min="11" max="11" width="4.625" style="31" customWidth="1"/>
    <col min="12" max="12" width="6.625" style="31" customWidth="1"/>
    <col min="13" max="13" width="9.625" style="33" customWidth="1"/>
    <col min="14" max="14" width="8.875" style="33" customWidth="1"/>
    <col min="15" max="15" width="8.875" style="34" customWidth="1"/>
    <col min="16" max="16" width="10" style="33" customWidth="1"/>
    <col min="17" max="17" width="8.125" style="33" customWidth="1"/>
    <col min="18" max="18" width="5.25" style="31" customWidth="1"/>
    <col min="19" max="19" width="7.25" style="35" customWidth="1"/>
    <col min="20" max="20" width="9" style="31"/>
    <col min="21" max="16384" width="9" style="10"/>
  </cols>
  <sheetData>
    <row r="1" spans="1:19" s="31" customFormat="1" ht="30" customHeight="1">
      <c r="A1" s="90" t="s">
        <v>0</v>
      </c>
      <c r="B1" s="90"/>
      <c r="C1" s="90"/>
      <c r="D1" s="90"/>
      <c r="E1" s="90"/>
      <c r="F1" s="90"/>
      <c r="G1" s="90"/>
      <c r="H1" s="91"/>
      <c r="I1" s="90"/>
      <c r="J1" s="92"/>
      <c r="K1" s="90"/>
      <c r="L1" s="90"/>
      <c r="M1" s="90"/>
      <c r="N1" s="90"/>
      <c r="O1" s="93"/>
      <c r="P1" s="90"/>
      <c r="Q1" s="90"/>
      <c r="R1" s="90"/>
      <c r="S1" s="90"/>
    </row>
    <row r="2" spans="1:19" s="31" customFormat="1">
      <c r="A2" s="94" t="s">
        <v>1</v>
      </c>
      <c r="B2" s="94"/>
      <c r="C2" s="94"/>
      <c r="D2" s="94"/>
      <c r="E2" s="94"/>
      <c r="F2" s="94"/>
      <c r="G2" s="94"/>
      <c r="H2" s="95"/>
      <c r="I2" s="94"/>
      <c r="J2" s="96"/>
      <c r="K2" s="94"/>
      <c r="L2" s="94"/>
      <c r="M2" s="94"/>
      <c r="N2" s="94"/>
      <c r="O2" s="97"/>
      <c r="P2" s="94"/>
      <c r="Q2" s="94"/>
      <c r="R2" s="94"/>
      <c r="S2" s="94"/>
    </row>
    <row r="3" spans="1:19" s="31" customFormat="1">
      <c r="A3" s="98" t="s">
        <v>2</v>
      </c>
      <c r="B3" s="98"/>
      <c r="C3" s="107" t="s">
        <v>3</v>
      </c>
      <c r="D3" s="98" t="s">
        <v>4</v>
      </c>
      <c r="E3" s="98" t="s">
        <v>5</v>
      </c>
      <c r="F3" s="98" t="s">
        <v>6</v>
      </c>
      <c r="G3" s="102" t="s">
        <v>7</v>
      </c>
      <c r="H3" s="118" t="s">
        <v>8</v>
      </c>
      <c r="I3" s="107" t="s">
        <v>9</v>
      </c>
      <c r="J3" s="119" t="s">
        <v>10</v>
      </c>
      <c r="K3" s="35" t="s">
        <v>11</v>
      </c>
      <c r="L3" s="98" t="s">
        <v>12</v>
      </c>
      <c r="M3" s="120" t="s">
        <v>13</v>
      </c>
      <c r="N3" s="121" t="s">
        <v>14</v>
      </c>
      <c r="O3" s="123" t="s">
        <v>15</v>
      </c>
      <c r="P3" s="98" t="s">
        <v>16</v>
      </c>
      <c r="Q3" s="98"/>
      <c r="R3" s="98" t="s">
        <v>17</v>
      </c>
      <c r="S3" s="98" t="s">
        <v>18</v>
      </c>
    </row>
    <row r="4" spans="1:19" s="31" customFormat="1">
      <c r="A4" s="35" t="s">
        <v>19</v>
      </c>
      <c r="B4" s="35" t="s">
        <v>20</v>
      </c>
      <c r="C4" s="107"/>
      <c r="D4" s="98"/>
      <c r="E4" s="98"/>
      <c r="F4" s="98"/>
      <c r="G4" s="104"/>
      <c r="H4" s="118"/>
      <c r="I4" s="107"/>
      <c r="J4" s="119"/>
      <c r="K4" s="35" t="s">
        <v>21</v>
      </c>
      <c r="L4" s="98"/>
      <c r="M4" s="120"/>
      <c r="N4" s="122"/>
      <c r="O4" s="123"/>
      <c r="P4" s="52" t="s">
        <v>22</v>
      </c>
      <c r="Q4" s="52" t="s">
        <v>23</v>
      </c>
      <c r="R4" s="98"/>
      <c r="S4" s="98"/>
    </row>
    <row r="5" spans="1:19" s="31" customFormat="1" ht="18.95" customHeight="1">
      <c r="A5" s="102">
        <v>1</v>
      </c>
      <c r="B5" s="102">
        <v>6</v>
      </c>
      <c r="C5" s="108" t="s">
        <v>24</v>
      </c>
      <c r="D5" s="68" t="s">
        <v>25</v>
      </c>
      <c r="E5" s="69">
        <v>4</v>
      </c>
      <c r="F5" s="70">
        <v>413</v>
      </c>
      <c r="G5" s="70">
        <f>SUM(E5*F5)</f>
        <v>1652</v>
      </c>
      <c r="H5" s="71"/>
      <c r="I5" s="35"/>
      <c r="J5" s="78"/>
      <c r="K5" s="35"/>
      <c r="L5" s="70">
        <v>550</v>
      </c>
      <c r="M5" s="80">
        <f>SUM(L5*E5)</f>
        <v>2200</v>
      </c>
      <c r="N5" s="81"/>
      <c r="O5" s="53">
        <f t="shared" ref="O5:O10" si="0">M5-F5*E5-H5-I5-J5-K5-N5</f>
        <v>548</v>
      </c>
      <c r="P5" s="52"/>
      <c r="Q5" s="52"/>
      <c r="R5" s="55"/>
      <c r="S5" s="66" t="s">
        <v>26</v>
      </c>
    </row>
    <row r="6" spans="1:19" s="31" customFormat="1" ht="18.95" customHeight="1">
      <c r="A6" s="103"/>
      <c r="B6" s="103"/>
      <c r="C6" s="109"/>
      <c r="D6" s="68" t="s">
        <v>27</v>
      </c>
      <c r="E6" s="69">
        <v>30</v>
      </c>
      <c r="F6" s="70">
        <v>38</v>
      </c>
      <c r="G6" s="70">
        <f t="shared" ref="G6:G37" si="1">SUM(E6*F6)</f>
        <v>1140</v>
      </c>
      <c r="H6" s="71"/>
      <c r="I6" s="35"/>
      <c r="J6" s="78"/>
      <c r="K6" s="35"/>
      <c r="L6" s="70">
        <v>54</v>
      </c>
      <c r="M6" s="80">
        <f>SUM(L6*E6)</f>
        <v>1620</v>
      </c>
      <c r="N6" s="81"/>
      <c r="O6" s="53">
        <f t="shared" si="0"/>
        <v>480</v>
      </c>
      <c r="P6" s="52"/>
      <c r="Q6" s="52"/>
      <c r="R6" s="55"/>
      <c r="S6" s="35" t="s">
        <v>26</v>
      </c>
    </row>
    <row r="7" spans="1:19" s="31" customFormat="1" ht="18.95" customHeight="1">
      <c r="A7" s="103"/>
      <c r="B7" s="103"/>
      <c r="C7" s="110"/>
      <c r="D7" s="68" t="s">
        <v>28</v>
      </c>
      <c r="E7" s="69">
        <v>50</v>
      </c>
      <c r="F7" s="70">
        <v>39.799999999999997</v>
      </c>
      <c r="G7" s="70">
        <f t="shared" si="1"/>
        <v>1990</v>
      </c>
      <c r="H7" s="71"/>
      <c r="I7" s="35"/>
      <c r="J7" s="78"/>
      <c r="K7" s="35"/>
      <c r="L7" s="70">
        <v>54</v>
      </c>
      <c r="M7" s="80">
        <f>SUM(L7*E7)</f>
        <v>2700</v>
      </c>
      <c r="N7" s="81"/>
      <c r="O7" s="53">
        <f t="shared" si="0"/>
        <v>710</v>
      </c>
      <c r="P7" s="52"/>
      <c r="Q7" s="52"/>
      <c r="R7" s="55"/>
      <c r="S7" s="35" t="s">
        <v>26</v>
      </c>
    </row>
    <row r="8" spans="1:19" s="31" customFormat="1" ht="18.95" customHeight="1">
      <c r="A8" s="43">
        <v>1</v>
      </c>
      <c r="B8" s="43">
        <v>22</v>
      </c>
      <c r="C8" s="67" t="s">
        <v>24</v>
      </c>
      <c r="D8" s="72" t="s">
        <v>29</v>
      </c>
      <c r="E8" s="69">
        <v>100</v>
      </c>
      <c r="F8" s="70">
        <v>52</v>
      </c>
      <c r="G8" s="70">
        <f t="shared" si="1"/>
        <v>5200</v>
      </c>
      <c r="H8" s="71"/>
      <c r="I8" s="35"/>
      <c r="J8" s="78"/>
      <c r="K8" s="35"/>
      <c r="L8" s="70">
        <v>76</v>
      </c>
      <c r="M8" s="80">
        <f>SUM(L8*E8)</f>
        <v>7600</v>
      </c>
      <c r="N8" s="81"/>
      <c r="O8" s="53">
        <f t="shared" si="0"/>
        <v>2400</v>
      </c>
      <c r="P8" s="52"/>
      <c r="Q8" s="52"/>
      <c r="R8" s="55"/>
      <c r="S8" s="35" t="s">
        <v>26</v>
      </c>
    </row>
    <row r="9" spans="1:19" s="31" customFormat="1" ht="18.95" customHeight="1">
      <c r="A9" s="43">
        <v>1</v>
      </c>
      <c r="B9" s="43">
        <v>23</v>
      </c>
      <c r="C9" s="69" t="s">
        <v>30</v>
      </c>
      <c r="D9" s="72" t="s">
        <v>31</v>
      </c>
      <c r="E9" s="69">
        <v>20</v>
      </c>
      <c r="F9" s="70">
        <v>95</v>
      </c>
      <c r="G9" s="70">
        <f t="shared" si="1"/>
        <v>1900</v>
      </c>
      <c r="H9" s="71">
        <v>30</v>
      </c>
      <c r="I9" s="35"/>
      <c r="J9" s="78"/>
      <c r="K9" s="35"/>
      <c r="L9" s="70">
        <v>139</v>
      </c>
      <c r="M9" s="80">
        <f>SUM(L9*E9)</f>
        <v>2780</v>
      </c>
      <c r="N9" s="81"/>
      <c r="O9" s="53">
        <f t="shared" si="0"/>
        <v>850</v>
      </c>
      <c r="P9" s="52"/>
      <c r="Q9" s="52"/>
      <c r="R9" s="55"/>
      <c r="S9" s="35" t="s">
        <v>26</v>
      </c>
    </row>
    <row r="10" spans="1:19" s="31" customFormat="1" ht="20.100000000000001" customHeight="1">
      <c r="A10" s="102">
        <v>3</v>
      </c>
      <c r="B10" s="102">
        <v>21</v>
      </c>
      <c r="C10" s="111" t="s">
        <v>32</v>
      </c>
      <c r="D10" s="72" t="s">
        <v>33</v>
      </c>
      <c r="E10" s="69">
        <v>500</v>
      </c>
      <c r="F10" s="70">
        <v>3.5</v>
      </c>
      <c r="G10" s="70">
        <f t="shared" si="1"/>
        <v>1750</v>
      </c>
      <c r="H10" s="74">
        <v>130</v>
      </c>
      <c r="I10" s="35"/>
      <c r="J10" s="78"/>
      <c r="K10" s="35"/>
      <c r="L10" s="70">
        <v>6.5</v>
      </c>
      <c r="M10" s="80">
        <f>L10*E10</f>
        <v>3250</v>
      </c>
      <c r="N10" s="80">
        <v>250</v>
      </c>
      <c r="O10" s="53">
        <f t="shared" si="0"/>
        <v>1120</v>
      </c>
      <c r="P10" s="52"/>
      <c r="Q10" s="52"/>
      <c r="R10" s="55"/>
      <c r="S10" s="35" t="s">
        <v>26</v>
      </c>
    </row>
    <row r="11" spans="1:19" s="31" customFormat="1" ht="20.100000000000001" customHeight="1">
      <c r="A11" s="103"/>
      <c r="B11" s="103"/>
      <c r="C11" s="112"/>
      <c r="D11" s="75" t="s">
        <v>34</v>
      </c>
      <c r="E11" s="69">
        <v>1000</v>
      </c>
      <c r="F11" s="70">
        <v>4.5</v>
      </c>
      <c r="G11" s="70">
        <f t="shared" si="1"/>
        <v>4500</v>
      </c>
      <c r="H11" s="74">
        <v>144</v>
      </c>
      <c r="I11" s="35"/>
      <c r="J11" s="78"/>
      <c r="K11" s="35"/>
      <c r="L11" s="70">
        <v>6.5</v>
      </c>
      <c r="M11" s="80">
        <f t="shared" ref="M11:M74" si="2">L11*E11</f>
        <v>6500</v>
      </c>
      <c r="N11" s="80">
        <v>1171</v>
      </c>
      <c r="O11" s="53">
        <f t="shared" ref="O11:O72" si="3">M11-F11*E11-H11-I11-J11-K11-N11</f>
        <v>685</v>
      </c>
      <c r="P11" s="52"/>
      <c r="Q11" s="52"/>
      <c r="R11" s="55"/>
      <c r="S11" s="35" t="s">
        <v>26</v>
      </c>
    </row>
    <row r="12" spans="1:19" s="31" customFormat="1" ht="20.100000000000001" customHeight="1">
      <c r="A12" s="103"/>
      <c r="B12" s="103"/>
      <c r="C12" s="112"/>
      <c r="D12" s="75" t="s">
        <v>35</v>
      </c>
      <c r="E12" s="69">
        <v>10000</v>
      </c>
      <c r="F12" s="70">
        <v>0.08</v>
      </c>
      <c r="G12" s="70">
        <f t="shared" si="1"/>
        <v>800</v>
      </c>
      <c r="H12" s="74">
        <v>120</v>
      </c>
      <c r="I12" s="35"/>
      <c r="J12" s="78"/>
      <c r="K12" s="35"/>
      <c r="L12" s="70">
        <v>0.11</v>
      </c>
      <c r="M12" s="80">
        <f t="shared" si="2"/>
        <v>1100</v>
      </c>
      <c r="N12" s="80"/>
      <c r="O12" s="53">
        <f t="shared" si="3"/>
        <v>180</v>
      </c>
      <c r="P12" s="52"/>
      <c r="Q12" s="52"/>
      <c r="R12" s="55"/>
      <c r="S12" s="35" t="s">
        <v>26</v>
      </c>
    </row>
    <row r="13" spans="1:19" s="31" customFormat="1" ht="20.100000000000001" customHeight="1">
      <c r="A13" s="103"/>
      <c r="B13" s="103"/>
      <c r="C13" s="112"/>
      <c r="D13" s="75" t="s">
        <v>36</v>
      </c>
      <c r="E13" s="69">
        <v>3000</v>
      </c>
      <c r="F13" s="70">
        <v>0.5</v>
      </c>
      <c r="G13" s="70">
        <f t="shared" si="1"/>
        <v>1500</v>
      </c>
      <c r="H13" s="74"/>
      <c r="I13" s="35"/>
      <c r="J13" s="78"/>
      <c r="K13" s="35"/>
      <c r="L13" s="70">
        <v>0.75</v>
      </c>
      <c r="M13" s="80">
        <f t="shared" si="2"/>
        <v>2250</v>
      </c>
      <c r="N13" s="80">
        <v>750</v>
      </c>
      <c r="O13" s="53">
        <f t="shared" si="3"/>
        <v>0</v>
      </c>
      <c r="P13" s="82"/>
      <c r="Q13" s="52"/>
      <c r="R13" s="55"/>
      <c r="S13" s="35" t="s">
        <v>26</v>
      </c>
    </row>
    <row r="14" spans="1:19" s="31" customFormat="1" ht="20.100000000000001" customHeight="1">
      <c r="A14" s="104"/>
      <c r="B14" s="104"/>
      <c r="C14" s="113"/>
      <c r="D14" s="75" t="s">
        <v>37</v>
      </c>
      <c r="E14" s="69">
        <v>1000</v>
      </c>
      <c r="F14" s="70">
        <v>0.7</v>
      </c>
      <c r="G14" s="70">
        <f t="shared" si="1"/>
        <v>700</v>
      </c>
      <c r="H14" s="74">
        <v>60</v>
      </c>
      <c r="I14" s="35"/>
      <c r="J14" s="78"/>
      <c r="K14" s="35"/>
      <c r="L14" s="70">
        <v>1.2</v>
      </c>
      <c r="M14" s="80">
        <f t="shared" si="2"/>
        <v>1200</v>
      </c>
      <c r="N14" s="80">
        <v>200</v>
      </c>
      <c r="O14" s="53">
        <f t="shared" si="3"/>
        <v>240</v>
      </c>
      <c r="P14" s="82"/>
      <c r="Q14" s="52"/>
      <c r="R14" s="55"/>
      <c r="S14" s="35" t="s">
        <v>26</v>
      </c>
    </row>
    <row r="15" spans="1:19" s="31" customFormat="1" ht="20.100000000000001" customHeight="1">
      <c r="A15" s="35">
        <v>3</v>
      </c>
      <c r="B15" s="35">
        <v>18</v>
      </c>
      <c r="C15" s="69" t="s">
        <v>38</v>
      </c>
      <c r="D15" s="75" t="s">
        <v>39</v>
      </c>
      <c r="E15" s="69">
        <v>30</v>
      </c>
      <c r="F15" s="70">
        <v>8.5</v>
      </c>
      <c r="G15" s="70">
        <f t="shared" si="1"/>
        <v>255</v>
      </c>
      <c r="H15" s="74"/>
      <c r="I15" s="35"/>
      <c r="J15" s="78"/>
      <c r="K15" s="35"/>
      <c r="L15" s="70">
        <v>18.5</v>
      </c>
      <c r="M15" s="80">
        <f t="shared" si="2"/>
        <v>555</v>
      </c>
      <c r="N15" s="80"/>
      <c r="O15" s="53">
        <f t="shared" si="3"/>
        <v>300</v>
      </c>
      <c r="P15" s="82"/>
      <c r="Q15" s="52"/>
      <c r="R15" s="55"/>
      <c r="S15" s="35" t="s">
        <v>26</v>
      </c>
    </row>
    <row r="16" spans="1:19" s="31" customFormat="1" ht="20.100000000000001" customHeight="1">
      <c r="A16" s="35">
        <v>3</v>
      </c>
      <c r="B16" s="35">
        <v>23</v>
      </c>
      <c r="C16" s="69" t="s">
        <v>40</v>
      </c>
      <c r="D16" s="75" t="s">
        <v>41</v>
      </c>
      <c r="E16" s="69">
        <v>500</v>
      </c>
      <c r="F16" s="70">
        <v>3.72</v>
      </c>
      <c r="G16" s="70">
        <f t="shared" si="1"/>
        <v>1860</v>
      </c>
      <c r="H16" s="74"/>
      <c r="I16" s="35"/>
      <c r="J16" s="78"/>
      <c r="K16" s="35"/>
      <c r="L16" s="70">
        <v>5.65</v>
      </c>
      <c r="M16" s="80">
        <f t="shared" si="2"/>
        <v>2825</v>
      </c>
      <c r="N16" s="80"/>
      <c r="O16" s="53">
        <f t="shared" si="3"/>
        <v>965</v>
      </c>
      <c r="P16" s="82">
        <v>2825</v>
      </c>
      <c r="Q16" s="52"/>
      <c r="R16" s="55"/>
      <c r="S16" s="35" t="s">
        <v>26</v>
      </c>
    </row>
    <row r="17" spans="1:19" s="31" customFormat="1" ht="20.100000000000001" customHeight="1">
      <c r="A17" s="102">
        <v>3</v>
      </c>
      <c r="B17" s="102">
        <v>22</v>
      </c>
      <c r="C17" s="111" t="s">
        <v>42</v>
      </c>
      <c r="D17" s="75" t="s">
        <v>43</v>
      </c>
      <c r="E17" s="69">
        <v>10</v>
      </c>
      <c r="F17" s="70">
        <v>24</v>
      </c>
      <c r="G17" s="70">
        <f t="shared" si="1"/>
        <v>240</v>
      </c>
      <c r="H17" s="74">
        <v>60</v>
      </c>
      <c r="I17" s="35"/>
      <c r="J17" s="78"/>
      <c r="K17" s="35"/>
      <c r="L17" s="70">
        <v>55</v>
      </c>
      <c r="M17" s="80">
        <f t="shared" si="2"/>
        <v>550</v>
      </c>
      <c r="N17" s="80">
        <v>100</v>
      </c>
      <c r="O17" s="53">
        <f t="shared" si="3"/>
        <v>150</v>
      </c>
      <c r="P17" s="82">
        <v>550</v>
      </c>
      <c r="Q17" s="52"/>
      <c r="R17" s="55"/>
      <c r="S17" s="35" t="s">
        <v>26</v>
      </c>
    </row>
    <row r="18" spans="1:19" s="31" customFormat="1" ht="20.100000000000001" customHeight="1">
      <c r="A18" s="103"/>
      <c r="B18" s="103"/>
      <c r="C18" s="112"/>
      <c r="D18" s="75" t="s">
        <v>44</v>
      </c>
      <c r="E18" s="69">
        <v>286</v>
      </c>
      <c r="F18" s="70">
        <v>24</v>
      </c>
      <c r="G18" s="70">
        <f t="shared" si="1"/>
        <v>6864</v>
      </c>
      <c r="H18" s="74">
        <v>1192</v>
      </c>
      <c r="I18" s="35"/>
      <c r="J18" s="78"/>
      <c r="K18" s="35"/>
      <c r="L18" s="70">
        <v>48</v>
      </c>
      <c r="M18" s="80">
        <f t="shared" si="2"/>
        <v>13728</v>
      </c>
      <c r="N18" s="80">
        <v>858</v>
      </c>
      <c r="O18" s="53">
        <f t="shared" si="3"/>
        <v>4814</v>
      </c>
      <c r="P18" s="82">
        <v>13728</v>
      </c>
      <c r="Q18" s="52"/>
      <c r="R18" s="55"/>
      <c r="S18" s="35" t="s">
        <v>26</v>
      </c>
    </row>
    <row r="19" spans="1:19" s="31" customFormat="1" ht="20.100000000000001" customHeight="1">
      <c r="A19" s="104"/>
      <c r="B19" s="104"/>
      <c r="C19" s="113"/>
      <c r="D19" s="75" t="s">
        <v>45</v>
      </c>
      <c r="E19" s="69">
        <v>210</v>
      </c>
      <c r="F19" s="70">
        <v>18</v>
      </c>
      <c r="G19" s="70">
        <f t="shared" si="1"/>
        <v>3780</v>
      </c>
      <c r="H19" s="74">
        <v>230</v>
      </c>
      <c r="I19" s="35"/>
      <c r="J19" s="78"/>
      <c r="K19" s="35"/>
      <c r="L19" s="70">
        <v>28</v>
      </c>
      <c r="M19" s="80">
        <f t="shared" si="2"/>
        <v>5880</v>
      </c>
      <c r="N19" s="80">
        <v>318</v>
      </c>
      <c r="O19" s="53">
        <f t="shared" si="3"/>
        <v>1552</v>
      </c>
      <c r="P19" s="82">
        <f>M19</f>
        <v>5880</v>
      </c>
      <c r="Q19" s="52"/>
      <c r="R19" s="55"/>
      <c r="S19" s="35" t="s">
        <v>26</v>
      </c>
    </row>
    <row r="20" spans="1:19" s="31" customFormat="1" ht="20.100000000000001" customHeight="1">
      <c r="A20" s="35">
        <v>4</v>
      </c>
      <c r="B20" s="35">
        <v>12</v>
      </c>
      <c r="C20" s="69" t="s">
        <v>30</v>
      </c>
      <c r="D20" s="72" t="s">
        <v>31</v>
      </c>
      <c r="E20" s="69">
        <v>12</v>
      </c>
      <c r="F20" s="70">
        <v>95</v>
      </c>
      <c r="G20" s="70">
        <f t="shared" si="1"/>
        <v>1140</v>
      </c>
      <c r="H20" s="74"/>
      <c r="I20" s="35"/>
      <c r="J20" s="78"/>
      <c r="K20" s="35"/>
      <c r="L20" s="70">
        <v>139</v>
      </c>
      <c r="M20" s="80">
        <f t="shared" si="2"/>
        <v>1668</v>
      </c>
      <c r="N20" s="80"/>
      <c r="O20" s="53">
        <f t="shared" si="3"/>
        <v>528</v>
      </c>
      <c r="P20" s="82">
        <f>M20</f>
        <v>1668</v>
      </c>
      <c r="Q20" s="52"/>
      <c r="R20" s="55"/>
      <c r="S20" s="35" t="s">
        <v>26</v>
      </c>
    </row>
    <row r="21" spans="1:19" s="31" customFormat="1" ht="20.100000000000001" customHeight="1">
      <c r="A21" s="35">
        <v>4</v>
      </c>
      <c r="B21" s="35">
        <v>9</v>
      </c>
      <c r="C21" s="69" t="s">
        <v>42</v>
      </c>
      <c r="D21" s="75" t="s">
        <v>46</v>
      </c>
      <c r="E21" s="69">
        <v>5</v>
      </c>
      <c r="F21" s="70">
        <v>296</v>
      </c>
      <c r="G21" s="70">
        <f t="shared" si="1"/>
        <v>1480</v>
      </c>
      <c r="H21" s="74"/>
      <c r="I21" s="35"/>
      <c r="J21" s="78"/>
      <c r="K21" s="35"/>
      <c r="L21" s="70">
        <v>250</v>
      </c>
      <c r="M21" s="80">
        <f t="shared" si="2"/>
        <v>1250</v>
      </c>
      <c r="N21" s="80"/>
      <c r="O21" s="53">
        <f t="shared" si="3"/>
        <v>-230</v>
      </c>
      <c r="P21" s="82">
        <f>M21</f>
        <v>1250</v>
      </c>
      <c r="Q21" s="52"/>
      <c r="R21" s="55"/>
      <c r="S21" s="35" t="s">
        <v>26</v>
      </c>
    </row>
    <row r="22" spans="1:19" s="31" customFormat="1" ht="20.100000000000001" customHeight="1">
      <c r="A22" s="35">
        <v>4</v>
      </c>
      <c r="B22" s="35">
        <v>9</v>
      </c>
      <c r="C22" s="67" t="s">
        <v>24</v>
      </c>
      <c r="D22" s="68" t="s">
        <v>47</v>
      </c>
      <c r="E22" s="69">
        <v>100</v>
      </c>
      <c r="F22" s="70">
        <v>2.2000000000000002</v>
      </c>
      <c r="G22" s="70">
        <f t="shared" si="1"/>
        <v>220</v>
      </c>
      <c r="H22" s="74"/>
      <c r="I22" s="35"/>
      <c r="J22" s="78"/>
      <c r="K22" s="35"/>
      <c r="L22" s="70">
        <v>5</v>
      </c>
      <c r="M22" s="80">
        <f t="shared" si="2"/>
        <v>500</v>
      </c>
      <c r="N22" s="80"/>
      <c r="O22" s="53">
        <f t="shared" si="3"/>
        <v>280</v>
      </c>
      <c r="P22" s="82">
        <f>M22</f>
        <v>500</v>
      </c>
      <c r="Q22" s="52"/>
      <c r="R22" s="55"/>
      <c r="S22" s="35" t="s">
        <v>26</v>
      </c>
    </row>
    <row r="23" spans="1:19" s="31" customFormat="1" ht="20.100000000000001" customHeight="1">
      <c r="A23" s="35">
        <v>4</v>
      </c>
      <c r="B23" s="35">
        <v>17</v>
      </c>
      <c r="C23" s="69" t="s">
        <v>42</v>
      </c>
      <c r="D23" s="68" t="s">
        <v>48</v>
      </c>
      <c r="E23" s="73">
        <v>1500</v>
      </c>
      <c r="F23" s="40">
        <v>0.5</v>
      </c>
      <c r="G23" s="70">
        <f t="shared" si="1"/>
        <v>750</v>
      </c>
      <c r="H23" s="76"/>
      <c r="I23" s="35"/>
      <c r="J23" s="78"/>
      <c r="K23" s="35"/>
      <c r="L23" s="70">
        <v>0.9</v>
      </c>
      <c r="M23" s="80">
        <f t="shared" si="2"/>
        <v>1350</v>
      </c>
      <c r="N23" s="80">
        <v>50</v>
      </c>
      <c r="O23" s="53">
        <f t="shared" si="3"/>
        <v>550</v>
      </c>
      <c r="P23" s="52">
        <v>1350</v>
      </c>
      <c r="Q23" s="52"/>
      <c r="R23" s="35" t="s">
        <v>49</v>
      </c>
      <c r="S23" s="56">
        <v>43339</v>
      </c>
    </row>
    <row r="24" spans="1:19" s="31" customFormat="1" ht="20.100000000000001" customHeight="1">
      <c r="A24" s="35">
        <v>4</v>
      </c>
      <c r="B24" s="35">
        <v>20</v>
      </c>
      <c r="C24" s="69" t="s">
        <v>50</v>
      </c>
      <c r="D24" s="68" t="s">
        <v>51</v>
      </c>
      <c r="E24" s="73">
        <v>200</v>
      </c>
      <c r="F24" s="40">
        <v>25</v>
      </c>
      <c r="G24" s="70">
        <f t="shared" si="1"/>
        <v>5000</v>
      </c>
      <c r="H24" s="76"/>
      <c r="I24" s="35"/>
      <c r="J24" s="78"/>
      <c r="K24" s="35"/>
      <c r="L24" s="70">
        <v>32</v>
      </c>
      <c r="M24" s="80">
        <f t="shared" si="2"/>
        <v>6400</v>
      </c>
      <c r="N24" s="80"/>
      <c r="O24" s="53">
        <f t="shared" si="3"/>
        <v>1400</v>
      </c>
      <c r="P24" s="52">
        <v>6400</v>
      </c>
      <c r="Q24" s="52"/>
      <c r="R24" s="35"/>
      <c r="S24" s="35"/>
    </row>
    <row r="25" spans="1:19" s="31" customFormat="1" ht="20.100000000000001" customHeight="1">
      <c r="A25" s="102">
        <v>4</v>
      </c>
      <c r="B25" s="102">
        <v>25</v>
      </c>
      <c r="C25" s="114" t="s">
        <v>42</v>
      </c>
      <c r="D25" s="68" t="s">
        <v>52</v>
      </c>
      <c r="E25" s="73">
        <v>9</v>
      </c>
      <c r="F25" s="40">
        <v>244</v>
      </c>
      <c r="G25" s="70">
        <f t="shared" si="1"/>
        <v>2196</v>
      </c>
      <c r="H25" s="76">
        <v>144</v>
      </c>
      <c r="I25" s="35">
        <v>450</v>
      </c>
      <c r="J25" s="78"/>
      <c r="K25" s="35"/>
      <c r="L25" s="70">
        <v>540</v>
      </c>
      <c r="M25" s="80">
        <f t="shared" si="2"/>
        <v>4860</v>
      </c>
      <c r="N25" s="83"/>
      <c r="O25" s="53">
        <f t="shared" si="3"/>
        <v>2070</v>
      </c>
      <c r="P25" s="79">
        <v>4860</v>
      </c>
      <c r="Q25" s="79"/>
      <c r="R25" s="102" t="s">
        <v>53</v>
      </c>
      <c r="S25" s="127">
        <v>43258</v>
      </c>
    </row>
    <row r="26" spans="1:19" s="31" customFormat="1" ht="20.100000000000001" customHeight="1">
      <c r="A26" s="103"/>
      <c r="B26" s="103"/>
      <c r="C26" s="114"/>
      <c r="D26" s="75" t="s">
        <v>46</v>
      </c>
      <c r="E26" s="73">
        <v>9</v>
      </c>
      <c r="F26" s="40">
        <v>240</v>
      </c>
      <c r="G26" s="70">
        <f t="shared" si="1"/>
        <v>2160</v>
      </c>
      <c r="H26" s="76">
        <v>72</v>
      </c>
      <c r="I26" s="35"/>
      <c r="J26" s="78"/>
      <c r="K26" s="35"/>
      <c r="L26" s="70">
        <v>250</v>
      </c>
      <c r="M26" s="80">
        <f t="shared" si="2"/>
        <v>2250</v>
      </c>
      <c r="N26" s="80"/>
      <c r="O26" s="53">
        <f t="shared" si="3"/>
        <v>18</v>
      </c>
      <c r="P26" s="52">
        <v>2250</v>
      </c>
      <c r="Q26" s="52"/>
      <c r="R26" s="103"/>
      <c r="S26" s="103"/>
    </row>
    <row r="27" spans="1:19" s="31" customFormat="1" ht="20.100000000000001" customHeight="1">
      <c r="A27" s="104"/>
      <c r="B27" s="104"/>
      <c r="C27" s="114"/>
      <c r="D27" s="68" t="s">
        <v>54</v>
      </c>
      <c r="E27" s="73">
        <v>9</v>
      </c>
      <c r="F27" s="40">
        <v>175</v>
      </c>
      <c r="G27" s="70">
        <f t="shared" si="1"/>
        <v>1575</v>
      </c>
      <c r="H27" s="76">
        <v>200</v>
      </c>
      <c r="I27" s="35"/>
      <c r="J27" s="78"/>
      <c r="K27" s="35"/>
      <c r="L27" s="70">
        <v>200</v>
      </c>
      <c r="M27" s="80">
        <f t="shared" si="2"/>
        <v>1800</v>
      </c>
      <c r="N27" s="80"/>
      <c r="O27" s="53">
        <f t="shared" si="3"/>
        <v>25</v>
      </c>
      <c r="P27" s="52">
        <v>1800</v>
      </c>
      <c r="Q27" s="52"/>
      <c r="R27" s="104"/>
      <c r="S27" s="104"/>
    </row>
    <row r="28" spans="1:19" s="31" customFormat="1" ht="20.100000000000001" customHeight="1">
      <c r="A28" s="35">
        <v>4</v>
      </c>
      <c r="B28" s="35">
        <v>27</v>
      </c>
      <c r="C28" s="67" t="s">
        <v>55</v>
      </c>
      <c r="D28" s="68" t="s">
        <v>56</v>
      </c>
      <c r="E28" s="73">
        <v>150</v>
      </c>
      <c r="F28" s="40">
        <v>2</v>
      </c>
      <c r="G28" s="70">
        <f t="shared" si="1"/>
        <v>300</v>
      </c>
      <c r="H28" s="76">
        <v>95</v>
      </c>
      <c r="I28" s="35"/>
      <c r="J28" s="78"/>
      <c r="K28" s="55"/>
      <c r="L28" s="70">
        <v>4.8</v>
      </c>
      <c r="M28" s="80">
        <f t="shared" si="2"/>
        <v>720</v>
      </c>
      <c r="N28" s="80"/>
      <c r="O28" s="53">
        <f t="shared" si="3"/>
        <v>325</v>
      </c>
      <c r="P28" s="52">
        <v>720</v>
      </c>
      <c r="Q28" s="52"/>
      <c r="R28" s="35"/>
      <c r="S28" s="35" t="s">
        <v>26</v>
      </c>
    </row>
    <row r="29" spans="1:19" s="31" customFormat="1" ht="20.100000000000001" customHeight="1">
      <c r="A29" s="35">
        <v>4</v>
      </c>
      <c r="B29" s="35">
        <v>30</v>
      </c>
      <c r="C29" s="69" t="s">
        <v>42</v>
      </c>
      <c r="D29" s="75" t="s">
        <v>45</v>
      </c>
      <c r="E29" s="73">
        <v>40</v>
      </c>
      <c r="F29" s="40">
        <v>18</v>
      </c>
      <c r="G29" s="70">
        <f t="shared" si="1"/>
        <v>720</v>
      </c>
      <c r="H29" s="76">
        <v>85</v>
      </c>
      <c r="I29" s="35"/>
      <c r="J29" s="78"/>
      <c r="K29" s="55"/>
      <c r="L29" s="70">
        <v>28</v>
      </c>
      <c r="M29" s="80">
        <f t="shared" si="2"/>
        <v>1120</v>
      </c>
      <c r="N29" s="80"/>
      <c r="O29" s="53">
        <f t="shared" si="3"/>
        <v>315</v>
      </c>
      <c r="P29" s="52">
        <v>1120</v>
      </c>
      <c r="Q29" s="52"/>
      <c r="R29" s="35" t="s">
        <v>53</v>
      </c>
      <c r="S29" s="56">
        <v>43813</v>
      </c>
    </row>
    <row r="30" spans="1:19" s="31" customFormat="1" ht="20.100000000000001" customHeight="1">
      <c r="A30" s="35">
        <v>5</v>
      </c>
      <c r="B30" s="35">
        <v>2</v>
      </c>
      <c r="C30" s="69" t="s">
        <v>57</v>
      </c>
      <c r="D30" s="68" t="s">
        <v>58</v>
      </c>
      <c r="E30" s="73">
        <v>2000</v>
      </c>
      <c r="F30" s="40">
        <v>0.86</v>
      </c>
      <c r="G30" s="70">
        <f t="shared" si="1"/>
        <v>1720</v>
      </c>
      <c r="H30" s="76">
        <v>120</v>
      </c>
      <c r="I30" s="35"/>
      <c r="J30" s="78"/>
      <c r="K30" s="55"/>
      <c r="L30" s="70">
        <v>1.7</v>
      </c>
      <c r="M30" s="80">
        <f t="shared" si="2"/>
        <v>3400</v>
      </c>
      <c r="N30" s="80"/>
      <c r="O30" s="53">
        <f t="shared" si="3"/>
        <v>1560</v>
      </c>
      <c r="P30" s="52">
        <v>3400</v>
      </c>
      <c r="Q30" s="52"/>
      <c r="R30" s="35"/>
      <c r="S30" s="35" t="s">
        <v>59</v>
      </c>
    </row>
    <row r="31" spans="1:19" s="31" customFormat="1" ht="20.100000000000001" customHeight="1">
      <c r="A31" s="35">
        <v>5</v>
      </c>
      <c r="B31" s="35">
        <v>10</v>
      </c>
      <c r="C31" s="69" t="s">
        <v>60</v>
      </c>
      <c r="D31" s="68" t="s">
        <v>61</v>
      </c>
      <c r="E31" s="73">
        <v>10</v>
      </c>
      <c r="F31" s="40">
        <v>49</v>
      </c>
      <c r="G31" s="70">
        <f t="shared" si="1"/>
        <v>490</v>
      </c>
      <c r="H31" s="76">
        <v>60</v>
      </c>
      <c r="I31" s="35"/>
      <c r="J31" s="78"/>
      <c r="K31" s="55"/>
      <c r="L31" s="70">
        <v>78</v>
      </c>
      <c r="M31" s="80">
        <f t="shared" si="2"/>
        <v>780</v>
      </c>
      <c r="N31" s="80"/>
      <c r="O31" s="53">
        <f t="shared" si="3"/>
        <v>230</v>
      </c>
      <c r="P31" s="52">
        <v>780</v>
      </c>
      <c r="Q31" s="52"/>
      <c r="R31" s="35"/>
      <c r="S31" s="35" t="s">
        <v>62</v>
      </c>
    </row>
    <row r="32" spans="1:19" s="31" customFormat="1" ht="20.100000000000001" customHeight="1">
      <c r="A32" s="35">
        <v>5</v>
      </c>
      <c r="B32" s="35">
        <v>18</v>
      </c>
      <c r="C32" s="67" t="s">
        <v>63</v>
      </c>
      <c r="D32" s="68" t="s">
        <v>64</v>
      </c>
      <c r="E32" s="73">
        <v>100</v>
      </c>
      <c r="F32" s="40">
        <v>61</v>
      </c>
      <c r="G32" s="70">
        <f t="shared" si="1"/>
        <v>6100</v>
      </c>
      <c r="H32" s="76">
        <v>485</v>
      </c>
      <c r="I32" s="35"/>
      <c r="J32" s="78"/>
      <c r="K32" s="55"/>
      <c r="L32" s="70">
        <v>80</v>
      </c>
      <c r="M32" s="80">
        <f t="shared" si="2"/>
        <v>8000</v>
      </c>
      <c r="N32" s="80"/>
      <c r="O32" s="53">
        <f t="shared" si="3"/>
        <v>1415</v>
      </c>
      <c r="P32" s="52">
        <v>8000</v>
      </c>
      <c r="Q32" s="52"/>
      <c r="R32" s="35"/>
      <c r="S32" s="35" t="s">
        <v>65</v>
      </c>
    </row>
    <row r="33" spans="1:19" s="31" customFormat="1" ht="20.100000000000001" customHeight="1">
      <c r="A33" s="102">
        <v>5</v>
      </c>
      <c r="B33" s="105">
        <v>21</v>
      </c>
      <c r="C33" s="114" t="s">
        <v>42</v>
      </c>
      <c r="D33" s="68" t="s">
        <v>66</v>
      </c>
      <c r="E33" s="73">
        <v>120</v>
      </c>
      <c r="F33" s="40">
        <v>3.5</v>
      </c>
      <c r="G33" s="70">
        <f t="shared" si="1"/>
        <v>420</v>
      </c>
      <c r="H33" s="76">
        <v>90</v>
      </c>
      <c r="I33" s="35"/>
      <c r="J33" s="78"/>
      <c r="K33" s="55"/>
      <c r="L33" s="40">
        <v>7.9</v>
      </c>
      <c r="M33" s="80">
        <f t="shared" si="2"/>
        <v>948</v>
      </c>
      <c r="N33" s="80"/>
      <c r="O33" s="53">
        <f t="shared" si="3"/>
        <v>438</v>
      </c>
      <c r="P33" s="52">
        <v>948</v>
      </c>
      <c r="Q33" s="52"/>
      <c r="R33" s="35" t="s">
        <v>53</v>
      </c>
      <c r="S33" s="56">
        <v>43258</v>
      </c>
    </row>
    <row r="34" spans="1:19" s="31" customFormat="1" ht="20.100000000000001" customHeight="1">
      <c r="A34" s="104"/>
      <c r="B34" s="106"/>
      <c r="C34" s="114"/>
      <c r="D34" s="68" t="s">
        <v>67</v>
      </c>
      <c r="E34" s="73">
        <v>7</v>
      </c>
      <c r="F34" s="40">
        <v>63</v>
      </c>
      <c r="G34" s="70">
        <f t="shared" si="1"/>
        <v>441</v>
      </c>
      <c r="H34" s="76"/>
      <c r="I34" s="35"/>
      <c r="J34" s="78"/>
      <c r="K34" s="55"/>
      <c r="L34" s="40">
        <v>65</v>
      </c>
      <c r="M34" s="80">
        <f t="shared" si="2"/>
        <v>455</v>
      </c>
      <c r="N34" s="80"/>
      <c r="O34" s="53">
        <f t="shared" si="3"/>
        <v>14</v>
      </c>
      <c r="P34" s="82">
        <v>455</v>
      </c>
      <c r="Q34" s="52"/>
      <c r="R34" s="35" t="s">
        <v>53</v>
      </c>
      <c r="S34" s="56">
        <v>43813</v>
      </c>
    </row>
    <row r="35" spans="1:19" s="31" customFormat="1" ht="20.100000000000001" customHeight="1">
      <c r="A35" s="35">
        <v>5</v>
      </c>
      <c r="B35" s="35">
        <v>21</v>
      </c>
      <c r="C35" s="67" t="s">
        <v>24</v>
      </c>
      <c r="D35" s="68" t="s">
        <v>68</v>
      </c>
      <c r="E35" s="73">
        <v>100</v>
      </c>
      <c r="F35" s="40">
        <v>54</v>
      </c>
      <c r="G35" s="70">
        <f t="shared" si="1"/>
        <v>5400</v>
      </c>
      <c r="H35" s="76"/>
      <c r="I35" s="35"/>
      <c r="J35" s="78"/>
      <c r="K35" s="55"/>
      <c r="L35" s="40">
        <v>80</v>
      </c>
      <c r="M35" s="80">
        <f t="shared" si="2"/>
        <v>8000</v>
      </c>
      <c r="N35" s="80"/>
      <c r="O35" s="53">
        <f t="shared" si="3"/>
        <v>2600</v>
      </c>
      <c r="P35" s="82">
        <v>8000</v>
      </c>
      <c r="Q35" s="52"/>
      <c r="R35" s="102" t="s">
        <v>62</v>
      </c>
      <c r="S35" s="102"/>
    </row>
    <row r="36" spans="1:19" s="31" customFormat="1" ht="20.100000000000001" customHeight="1">
      <c r="A36" s="35">
        <v>5</v>
      </c>
      <c r="B36" s="35">
        <v>25</v>
      </c>
      <c r="C36" s="67" t="s">
        <v>69</v>
      </c>
      <c r="D36" s="68" t="s">
        <v>70</v>
      </c>
      <c r="E36" s="73">
        <v>20</v>
      </c>
      <c r="F36" s="40">
        <v>69.3</v>
      </c>
      <c r="G36" s="70">
        <f t="shared" si="1"/>
        <v>1386</v>
      </c>
      <c r="H36" s="76"/>
      <c r="I36" s="35">
        <v>10</v>
      </c>
      <c r="J36" s="78"/>
      <c r="K36" s="55"/>
      <c r="L36" s="40">
        <v>85</v>
      </c>
      <c r="M36" s="80">
        <f t="shared" si="2"/>
        <v>1700</v>
      </c>
      <c r="N36" s="80"/>
      <c r="O36" s="53">
        <f t="shared" si="3"/>
        <v>304</v>
      </c>
      <c r="P36" s="82">
        <f>SUM(M36)</f>
        <v>1700</v>
      </c>
      <c r="Q36" s="52"/>
      <c r="R36" s="104"/>
      <c r="S36" s="104"/>
    </row>
    <row r="37" spans="1:19" s="31" customFormat="1" ht="20.100000000000001" customHeight="1">
      <c r="A37" s="35">
        <v>5</v>
      </c>
      <c r="B37" s="35">
        <v>24</v>
      </c>
      <c r="C37" s="67" t="s">
        <v>71</v>
      </c>
      <c r="D37" s="68" t="s">
        <v>61</v>
      </c>
      <c r="E37" s="73">
        <v>10</v>
      </c>
      <c r="F37" s="40">
        <v>49</v>
      </c>
      <c r="G37" s="70">
        <f t="shared" si="1"/>
        <v>490</v>
      </c>
      <c r="H37" s="76">
        <v>60</v>
      </c>
      <c r="I37" s="35"/>
      <c r="J37" s="78"/>
      <c r="K37" s="55"/>
      <c r="L37" s="40">
        <v>75</v>
      </c>
      <c r="M37" s="80">
        <f t="shared" si="2"/>
        <v>750</v>
      </c>
      <c r="N37" s="80"/>
      <c r="O37" s="53">
        <f t="shared" si="3"/>
        <v>200</v>
      </c>
      <c r="P37" s="82">
        <f>SUM(M37)</f>
        <v>750</v>
      </c>
      <c r="Q37" s="52"/>
      <c r="R37" s="35" t="s">
        <v>72</v>
      </c>
      <c r="S37" s="35"/>
    </row>
    <row r="38" spans="1:19" s="31" customFormat="1" ht="20.100000000000001" customHeight="1">
      <c r="A38" s="102">
        <v>5</v>
      </c>
      <c r="B38" s="102">
        <v>15</v>
      </c>
      <c r="C38" s="108" t="s">
        <v>73</v>
      </c>
      <c r="D38" s="68" t="s">
        <v>74</v>
      </c>
      <c r="E38" s="73">
        <v>6</v>
      </c>
      <c r="F38" s="40">
        <v>25</v>
      </c>
      <c r="G38" s="70">
        <f t="shared" ref="G38:G70" si="4">SUM(E38*F38)</f>
        <v>150</v>
      </c>
      <c r="H38" s="76"/>
      <c r="I38" s="35"/>
      <c r="J38" s="78"/>
      <c r="K38" s="55"/>
      <c r="L38" s="40">
        <v>35</v>
      </c>
      <c r="M38" s="80">
        <f t="shared" si="2"/>
        <v>210</v>
      </c>
      <c r="N38" s="80"/>
      <c r="O38" s="53">
        <f t="shared" si="3"/>
        <v>60</v>
      </c>
      <c r="P38" s="124">
        <f>SUM(M38:M39)</f>
        <v>5826</v>
      </c>
      <c r="Q38" s="52"/>
      <c r="R38" s="35"/>
      <c r="S38" s="35"/>
    </row>
    <row r="39" spans="1:19" s="31" customFormat="1" ht="20.100000000000001" customHeight="1">
      <c r="A39" s="104"/>
      <c r="B39" s="104"/>
      <c r="C39" s="109"/>
      <c r="D39" s="68" t="s">
        <v>75</v>
      </c>
      <c r="E39" s="73">
        <v>156</v>
      </c>
      <c r="F39" s="40">
        <v>26</v>
      </c>
      <c r="G39" s="70">
        <f t="shared" si="4"/>
        <v>4056</v>
      </c>
      <c r="H39" s="76"/>
      <c r="I39" s="35"/>
      <c r="J39" s="78"/>
      <c r="K39" s="55"/>
      <c r="L39" s="40">
        <v>36</v>
      </c>
      <c r="M39" s="80">
        <f t="shared" si="2"/>
        <v>5616</v>
      </c>
      <c r="N39" s="80"/>
      <c r="O39" s="53">
        <f t="shared" si="3"/>
        <v>1560</v>
      </c>
      <c r="P39" s="125"/>
      <c r="Q39" s="52"/>
      <c r="R39" s="35"/>
      <c r="S39" s="35"/>
    </row>
    <row r="40" spans="1:19" s="31" customFormat="1" ht="20.100000000000001" customHeight="1">
      <c r="A40" s="35">
        <v>5</v>
      </c>
      <c r="B40" s="35">
        <v>30</v>
      </c>
      <c r="C40" s="69" t="s">
        <v>76</v>
      </c>
      <c r="D40" s="68" t="s">
        <v>75</v>
      </c>
      <c r="E40" s="73">
        <v>35</v>
      </c>
      <c r="F40" s="40">
        <v>26</v>
      </c>
      <c r="G40" s="70">
        <f t="shared" si="4"/>
        <v>910</v>
      </c>
      <c r="H40" s="76"/>
      <c r="I40" s="35"/>
      <c r="J40" s="78"/>
      <c r="K40" s="55"/>
      <c r="L40" s="40">
        <v>36</v>
      </c>
      <c r="M40" s="80">
        <f t="shared" si="2"/>
        <v>1260</v>
      </c>
      <c r="N40" s="80"/>
      <c r="O40" s="53">
        <f t="shared" si="3"/>
        <v>350</v>
      </c>
      <c r="P40" s="82">
        <v>1260</v>
      </c>
      <c r="Q40" s="52"/>
      <c r="R40" s="35"/>
      <c r="S40" s="35"/>
    </row>
    <row r="41" spans="1:19" s="31" customFormat="1" ht="20.100000000000001" customHeight="1">
      <c r="A41" s="35">
        <v>5</v>
      </c>
      <c r="B41" s="35">
        <v>30</v>
      </c>
      <c r="C41" s="67" t="s">
        <v>77</v>
      </c>
      <c r="D41" s="68" t="s">
        <v>78</v>
      </c>
      <c r="E41" s="73">
        <v>4500</v>
      </c>
      <c r="F41" s="40">
        <v>2.2000000000000002</v>
      </c>
      <c r="G41" s="70">
        <f t="shared" si="4"/>
        <v>9900</v>
      </c>
      <c r="H41" s="76">
        <v>680</v>
      </c>
      <c r="I41" s="35"/>
      <c r="J41" s="78"/>
      <c r="K41" s="55"/>
      <c r="L41" s="40">
        <v>3.5</v>
      </c>
      <c r="M41" s="80">
        <f t="shared" si="2"/>
        <v>15750</v>
      </c>
      <c r="N41" s="80"/>
      <c r="O41" s="53">
        <f t="shared" si="3"/>
        <v>5170</v>
      </c>
      <c r="P41" s="52">
        <v>15750</v>
      </c>
      <c r="Q41" s="52"/>
      <c r="R41" s="35"/>
      <c r="S41" s="35" t="s">
        <v>62</v>
      </c>
    </row>
    <row r="42" spans="1:19" s="31" customFormat="1" ht="20.100000000000001" customHeight="1">
      <c r="A42" s="35">
        <v>5</v>
      </c>
      <c r="B42" s="35">
        <v>30</v>
      </c>
      <c r="C42" s="115" t="s">
        <v>79</v>
      </c>
      <c r="D42" s="44" t="s">
        <v>80</v>
      </c>
      <c r="E42" s="35">
        <v>31</v>
      </c>
      <c r="F42" s="35">
        <v>490.36</v>
      </c>
      <c r="G42" s="70">
        <f t="shared" si="4"/>
        <v>15201.16</v>
      </c>
      <c r="H42" s="74"/>
      <c r="I42" s="35">
        <v>36</v>
      </c>
      <c r="J42" s="78"/>
      <c r="K42" s="55"/>
      <c r="L42" s="57">
        <v>496.34</v>
      </c>
      <c r="M42" s="80">
        <f t="shared" si="2"/>
        <v>15386.54</v>
      </c>
      <c r="N42" s="80"/>
      <c r="O42" s="53">
        <f t="shared" si="3"/>
        <v>149.38000000000099</v>
      </c>
      <c r="P42" s="121">
        <f>SUM(M42:M43)</f>
        <v>19709.18</v>
      </c>
      <c r="Q42" s="52"/>
      <c r="R42" s="35"/>
      <c r="S42" s="35"/>
    </row>
    <row r="43" spans="1:19" s="31" customFormat="1" ht="20.100000000000001" customHeight="1">
      <c r="A43" s="35"/>
      <c r="B43" s="35"/>
      <c r="C43" s="116"/>
      <c r="D43" s="44" t="s">
        <v>81</v>
      </c>
      <c r="E43" s="35">
        <v>31</v>
      </c>
      <c r="F43" s="35">
        <v>137.76</v>
      </c>
      <c r="G43" s="70">
        <f t="shared" si="4"/>
        <v>4270.5600000000004</v>
      </c>
      <c r="H43" s="71"/>
      <c r="I43" s="35"/>
      <c r="J43" s="78"/>
      <c r="K43" s="35"/>
      <c r="L43" s="57">
        <v>139.44</v>
      </c>
      <c r="M43" s="80">
        <f t="shared" si="2"/>
        <v>4322.6400000000003</v>
      </c>
      <c r="N43" s="52"/>
      <c r="O43" s="53">
        <f t="shared" si="3"/>
        <v>52.080000000000801</v>
      </c>
      <c r="P43" s="122"/>
      <c r="Q43" s="52"/>
      <c r="R43" s="35"/>
      <c r="S43" s="35"/>
    </row>
    <row r="44" spans="1:19" s="31" customFormat="1" ht="20.100000000000001" customHeight="1">
      <c r="A44" s="35">
        <v>6</v>
      </c>
      <c r="B44" s="35">
        <v>6</v>
      </c>
      <c r="C44" s="38" t="s">
        <v>82</v>
      </c>
      <c r="D44" s="68" t="s">
        <v>74</v>
      </c>
      <c r="E44" s="35">
        <v>158</v>
      </c>
      <c r="F44" s="35">
        <v>25</v>
      </c>
      <c r="G44" s="70">
        <f t="shared" si="4"/>
        <v>3950</v>
      </c>
      <c r="H44" s="71"/>
      <c r="I44" s="35"/>
      <c r="J44" s="78"/>
      <c r="K44" s="35"/>
      <c r="L44" s="57">
        <v>35</v>
      </c>
      <c r="M44" s="80">
        <f t="shared" si="2"/>
        <v>5530</v>
      </c>
      <c r="N44" s="52"/>
      <c r="O44" s="53">
        <f t="shared" si="3"/>
        <v>1580</v>
      </c>
      <c r="P44" s="52">
        <v>5530</v>
      </c>
      <c r="Q44" s="52"/>
      <c r="R44" s="35"/>
      <c r="S44" s="35"/>
    </row>
    <row r="45" spans="1:19" s="31" customFormat="1" ht="20.100000000000001" customHeight="1">
      <c r="A45" s="35">
        <v>6</v>
      </c>
      <c r="B45" s="35">
        <v>8</v>
      </c>
      <c r="C45" s="38" t="s">
        <v>83</v>
      </c>
      <c r="D45" s="35" t="s">
        <v>84</v>
      </c>
      <c r="E45" s="35">
        <v>40</v>
      </c>
      <c r="F45" s="35">
        <v>61</v>
      </c>
      <c r="G45" s="70">
        <f t="shared" si="4"/>
        <v>2440</v>
      </c>
      <c r="H45" s="71"/>
      <c r="I45" s="35"/>
      <c r="J45" s="78"/>
      <c r="K45" s="35"/>
      <c r="L45" s="35">
        <v>80</v>
      </c>
      <c r="M45" s="80">
        <f t="shared" si="2"/>
        <v>3200</v>
      </c>
      <c r="N45" s="52"/>
      <c r="O45" s="53">
        <f t="shared" si="3"/>
        <v>760</v>
      </c>
      <c r="P45" s="52">
        <v>3200</v>
      </c>
      <c r="Q45" s="52"/>
      <c r="R45" s="35"/>
      <c r="S45" s="35" t="s">
        <v>85</v>
      </c>
    </row>
    <row r="46" spans="1:19" s="31" customFormat="1" ht="20.100000000000001" customHeight="1">
      <c r="A46" s="35">
        <v>6</v>
      </c>
      <c r="B46" s="35">
        <v>8</v>
      </c>
      <c r="C46" s="69" t="s">
        <v>60</v>
      </c>
      <c r="D46" s="68" t="s">
        <v>74</v>
      </c>
      <c r="E46" s="35">
        <v>100</v>
      </c>
      <c r="F46" s="35">
        <v>25</v>
      </c>
      <c r="G46" s="70">
        <f t="shared" si="4"/>
        <v>2500</v>
      </c>
      <c r="H46" s="71"/>
      <c r="I46" s="35"/>
      <c r="J46" s="78"/>
      <c r="K46" s="35"/>
      <c r="L46" s="35">
        <v>35</v>
      </c>
      <c r="M46" s="80">
        <f t="shared" si="2"/>
        <v>3500</v>
      </c>
      <c r="N46" s="52">
        <v>122</v>
      </c>
      <c r="O46" s="53">
        <f t="shared" si="3"/>
        <v>878</v>
      </c>
      <c r="P46" s="52">
        <v>3500</v>
      </c>
      <c r="Q46" s="52"/>
      <c r="R46" s="35"/>
      <c r="S46" s="35" t="s">
        <v>62</v>
      </c>
    </row>
    <row r="47" spans="1:19" s="31" customFormat="1" ht="20.100000000000001" customHeight="1">
      <c r="A47" s="35">
        <v>6</v>
      </c>
      <c r="B47" s="35">
        <v>12</v>
      </c>
      <c r="C47" s="69" t="s">
        <v>42</v>
      </c>
      <c r="D47" s="35" t="s">
        <v>86</v>
      </c>
      <c r="E47" s="35">
        <v>400</v>
      </c>
      <c r="F47" s="35">
        <v>3.75</v>
      </c>
      <c r="G47" s="70">
        <f t="shared" si="4"/>
        <v>1500</v>
      </c>
      <c r="H47" s="71"/>
      <c r="I47" s="35"/>
      <c r="J47" s="78"/>
      <c r="K47" s="35"/>
      <c r="L47" s="35">
        <v>5.0999999999999996</v>
      </c>
      <c r="M47" s="80">
        <f t="shared" si="2"/>
        <v>2040</v>
      </c>
      <c r="N47" s="52">
        <v>50</v>
      </c>
      <c r="O47" s="53">
        <f t="shared" si="3"/>
        <v>490</v>
      </c>
      <c r="P47" s="52">
        <v>2040</v>
      </c>
      <c r="Q47" s="52"/>
      <c r="R47" s="35" t="s">
        <v>53</v>
      </c>
      <c r="S47" s="56">
        <v>43406</v>
      </c>
    </row>
    <row r="48" spans="1:19" s="31" customFormat="1" ht="20.100000000000001" customHeight="1">
      <c r="A48" s="35">
        <v>6</v>
      </c>
      <c r="B48" s="35">
        <v>12</v>
      </c>
      <c r="C48" s="38" t="s">
        <v>87</v>
      </c>
      <c r="D48" s="68" t="s">
        <v>74</v>
      </c>
      <c r="E48" s="35">
        <v>80</v>
      </c>
      <c r="F48" s="35">
        <v>25</v>
      </c>
      <c r="G48" s="70">
        <f t="shared" si="4"/>
        <v>2000</v>
      </c>
      <c r="H48" s="71"/>
      <c r="I48" s="35"/>
      <c r="J48" s="78"/>
      <c r="K48" s="35"/>
      <c r="L48" s="35">
        <v>36</v>
      </c>
      <c r="M48" s="80">
        <f t="shared" si="2"/>
        <v>2880</v>
      </c>
      <c r="N48" s="52"/>
      <c r="O48" s="53">
        <f t="shared" si="3"/>
        <v>880</v>
      </c>
      <c r="P48" s="52">
        <v>2880</v>
      </c>
      <c r="Q48" s="52"/>
      <c r="R48" s="35"/>
      <c r="S48" s="35" t="s">
        <v>88</v>
      </c>
    </row>
    <row r="49" spans="1:19" s="31" customFormat="1" ht="20.100000000000001" customHeight="1">
      <c r="A49" s="35">
        <v>6</v>
      </c>
      <c r="B49" s="35">
        <v>13</v>
      </c>
      <c r="C49" s="38" t="s">
        <v>89</v>
      </c>
      <c r="D49" s="68" t="s">
        <v>74</v>
      </c>
      <c r="E49" s="35">
        <v>25</v>
      </c>
      <c r="F49" s="35">
        <v>25</v>
      </c>
      <c r="G49" s="70">
        <f t="shared" si="4"/>
        <v>625</v>
      </c>
      <c r="H49" s="71"/>
      <c r="I49" s="35"/>
      <c r="J49" s="78"/>
      <c r="K49" s="35"/>
      <c r="L49" s="35">
        <v>33</v>
      </c>
      <c r="M49" s="80">
        <f t="shared" si="2"/>
        <v>825</v>
      </c>
      <c r="N49" s="52"/>
      <c r="O49" s="53">
        <f t="shared" si="3"/>
        <v>200</v>
      </c>
      <c r="P49" s="52">
        <v>825</v>
      </c>
      <c r="Q49" s="52"/>
      <c r="R49" s="35"/>
      <c r="S49" s="35" t="s">
        <v>88</v>
      </c>
    </row>
    <row r="50" spans="1:19" s="31" customFormat="1" ht="20.100000000000001" customHeight="1">
      <c r="A50" s="35">
        <v>6</v>
      </c>
      <c r="B50" s="35">
        <v>13</v>
      </c>
      <c r="C50" s="38" t="s">
        <v>90</v>
      </c>
      <c r="D50" s="35" t="s">
        <v>91</v>
      </c>
      <c r="E50" s="35">
        <v>830</v>
      </c>
      <c r="F50" s="35">
        <v>45</v>
      </c>
      <c r="G50" s="70">
        <f t="shared" si="4"/>
        <v>37350</v>
      </c>
      <c r="H50" s="71"/>
      <c r="I50" s="35"/>
      <c r="J50" s="78"/>
      <c r="K50" s="35"/>
      <c r="L50" s="35">
        <v>66</v>
      </c>
      <c r="M50" s="80">
        <f t="shared" si="2"/>
        <v>54780</v>
      </c>
      <c r="N50" s="52">
        <v>4800</v>
      </c>
      <c r="O50" s="53">
        <f t="shared" si="3"/>
        <v>12630</v>
      </c>
      <c r="P50" s="121">
        <f>SUM(M50:M51)</f>
        <v>55610</v>
      </c>
      <c r="Q50" s="52"/>
      <c r="R50" s="115" t="s">
        <v>92</v>
      </c>
      <c r="S50" s="35"/>
    </row>
    <row r="51" spans="1:19" s="31" customFormat="1" ht="20.100000000000001" customHeight="1">
      <c r="A51" s="35"/>
      <c r="B51" s="35"/>
      <c r="C51" s="77"/>
      <c r="D51" s="35" t="s">
        <v>93</v>
      </c>
      <c r="E51" s="35">
        <v>830</v>
      </c>
      <c r="F51" s="35">
        <v>0.56000000000000005</v>
      </c>
      <c r="G51" s="70">
        <f t="shared" si="4"/>
        <v>464.8</v>
      </c>
      <c r="H51" s="71"/>
      <c r="I51" s="35"/>
      <c r="J51" s="78"/>
      <c r="K51" s="35"/>
      <c r="L51" s="35">
        <v>1</v>
      </c>
      <c r="M51" s="80">
        <f t="shared" si="2"/>
        <v>830</v>
      </c>
      <c r="N51" s="52"/>
      <c r="O51" s="53">
        <f t="shared" si="3"/>
        <v>365.2</v>
      </c>
      <c r="P51" s="122"/>
      <c r="Q51" s="52"/>
      <c r="R51" s="116"/>
      <c r="S51" s="35"/>
    </row>
    <row r="52" spans="1:19" s="31" customFormat="1" ht="20.100000000000001" customHeight="1">
      <c r="A52" s="35">
        <v>6</v>
      </c>
      <c r="B52" s="35">
        <v>8</v>
      </c>
      <c r="C52" s="69" t="s">
        <v>76</v>
      </c>
      <c r="D52" s="68" t="s">
        <v>74</v>
      </c>
      <c r="E52" s="35">
        <v>52</v>
      </c>
      <c r="F52" s="35">
        <v>25</v>
      </c>
      <c r="G52" s="70">
        <f t="shared" si="4"/>
        <v>1300</v>
      </c>
      <c r="H52" s="71"/>
      <c r="I52" s="35"/>
      <c r="J52" s="78"/>
      <c r="K52" s="35"/>
      <c r="L52" s="35">
        <v>35</v>
      </c>
      <c r="M52" s="80">
        <f t="shared" si="2"/>
        <v>1820</v>
      </c>
      <c r="N52" s="52"/>
      <c r="O52" s="53">
        <f t="shared" si="3"/>
        <v>520</v>
      </c>
      <c r="P52" s="52">
        <v>1820</v>
      </c>
      <c r="Q52" s="52"/>
      <c r="R52" s="35"/>
      <c r="S52" s="35" t="s">
        <v>88</v>
      </c>
    </row>
    <row r="53" spans="1:19" s="31" customFormat="1" ht="20.100000000000001" customHeight="1">
      <c r="A53" s="35">
        <v>6</v>
      </c>
      <c r="B53" s="35">
        <v>15</v>
      </c>
      <c r="C53" s="69" t="s">
        <v>42</v>
      </c>
      <c r="D53" s="35" t="s">
        <v>94</v>
      </c>
      <c r="E53" s="35">
        <v>350</v>
      </c>
      <c r="F53" s="35">
        <v>20</v>
      </c>
      <c r="G53" s="70">
        <f t="shared" si="4"/>
        <v>7000</v>
      </c>
      <c r="H53" s="71"/>
      <c r="I53" s="35"/>
      <c r="J53" s="78"/>
      <c r="K53" s="35"/>
      <c r="L53" s="35">
        <v>22</v>
      </c>
      <c r="M53" s="80">
        <f t="shared" si="2"/>
        <v>7700</v>
      </c>
      <c r="N53" s="52"/>
      <c r="O53" s="53">
        <f t="shared" si="3"/>
        <v>700</v>
      </c>
      <c r="P53" s="52">
        <f>SUM(M53)</f>
        <v>7700</v>
      </c>
      <c r="Q53" s="52"/>
      <c r="R53" s="35" t="s">
        <v>53</v>
      </c>
      <c r="S53" s="56">
        <v>43284</v>
      </c>
    </row>
    <row r="54" spans="1:19" s="31" customFormat="1" ht="20.100000000000001" customHeight="1">
      <c r="A54" s="35">
        <v>6</v>
      </c>
      <c r="B54" s="35">
        <v>26</v>
      </c>
      <c r="C54" s="38" t="s">
        <v>95</v>
      </c>
      <c r="D54" s="35" t="s">
        <v>96</v>
      </c>
      <c r="E54" s="35">
        <v>100</v>
      </c>
      <c r="F54" s="35">
        <v>24.5</v>
      </c>
      <c r="G54" s="70">
        <f t="shared" si="4"/>
        <v>2450</v>
      </c>
      <c r="H54" s="71">
        <v>124</v>
      </c>
      <c r="I54" s="35"/>
      <c r="J54" s="78"/>
      <c r="K54" s="35">
        <v>100</v>
      </c>
      <c r="L54" s="35">
        <v>46</v>
      </c>
      <c r="M54" s="80">
        <f t="shared" si="2"/>
        <v>4600</v>
      </c>
      <c r="N54" s="52">
        <v>602</v>
      </c>
      <c r="O54" s="53">
        <f t="shared" si="3"/>
        <v>1324</v>
      </c>
      <c r="P54" s="52">
        <v>4600</v>
      </c>
      <c r="Q54" s="52"/>
      <c r="R54" s="38" t="s">
        <v>97</v>
      </c>
    </row>
    <row r="55" spans="1:19" s="31" customFormat="1" ht="20.100000000000001" customHeight="1">
      <c r="A55" s="35">
        <v>7</v>
      </c>
      <c r="B55" s="35">
        <v>2</v>
      </c>
      <c r="C55" s="38" t="s">
        <v>98</v>
      </c>
      <c r="D55" s="35" t="s">
        <v>99</v>
      </c>
      <c r="E55" s="35">
        <v>100</v>
      </c>
      <c r="F55" s="35">
        <v>5.8</v>
      </c>
      <c r="G55" s="70">
        <f t="shared" si="4"/>
        <v>580</v>
      </c>
      <c r="H55" s="71">
        <v>105</v>
      </c>
      <c r="I55" s="35"/>
      <c r="J55" s="78"/>
      <c r="K55" s="35">
        <v>50</v>
      </c>
      <c r="L55" s="35">
        <v>12</v>
      </c>
      <c r="M55" s="80">
        <f t="shared" si="2"/>
        <v>1200</v>
      </c>
      <c r="N55" s="52"/>
      <c r="O55" s="53">
        <f t="shared" si="3"/>
        <v>465</v>
      </c>
      <c r="P55" s="52">
        <v>1200</v>
      </c>
      <c r="Q55" s="52"/>
      <c r="R55" s="35"/>
      <c r="S55" s="35" t="s">
        <v>88</v>
      </c>
    </row>
    <row r="56" spans="1:19" s="31" customFormat="1" ht="20.100000000000001" customHeight="1">
      <c r="A56" s="35">
        <v>7</v>
      </c>
      <c r="B56" s="35">
        <v>17</v>
      </c>
      <c r="C56" s="115" t="s">
        <v>63</v>
      </c>
      <c r="D56" s="35" t="s">
        <v>100</v>
      </c>
      <c r="E56" s="35">
        <v>5000</v>
      </c>
      <c r="F56" s="35">
        <v>0.34</v>
      </c>
      <c r="G56" s="70">
        <f t="shared" si="4"/>
        <v>1700</v>
      </c>
      <c r="H56" s="71">
        <v>290</v>
      </c>
      <c r="I56" s="35"/>
      <c r="J56" s="78"/>
      <c r="K56" s="35"/>
      <c r="L56" s="35">
        <v>0.6</v>
      </c>
      <c r="M56" s="80">
        <f t="shared" si="2"/>
        <v>3000</v>
      </c>
      <c r="N56" s="52"/>
      <c r="O56" s="53">
        <f t="shared" si="3"/>
        <v>1010</v>
      </c>
      <c r="P56" s="121">
        <f>SUM(M56:M58)</f>
        <v>5759</v>
      </c>
      <c r="Q56" s="52"/>
      <c r="R56" s="115" t="s">
        <v>101</v>
      </c>
      <c r="S56" s="127"/>
    </row>
    <row r="57" spans="1:19" s="31" customFormat="1" ht="20.100000000000001" customHeight="1">
      <c r="A57" s="35"/>
      <c r="B57" s="35"/>
      <c r="C57" s="117"/>
      <c r="D57" s="35" t="s">
        <v>96</v>
      </c>
      <c r="E57" s="35">
        <v>23</v>
      </c>
      <c r="F57" s="35">
        <v>15.5</v>
      </c>
      <c r="G57" s="70">
        <f t="shared" si="4"/>
        <v>356.5</v>
      </c>
      <c r="H57" s="71">
        <v>14</v>
      </c>
      <c r="I57" s="35"/>
      <c r="J57" s="78"/>
      <c r="K57" s="35">
        <v>100</v>
      </c>
      <c r="L57" s="35">
        <v>33</v>
      </c>
      <c r="M57" s="80">
        <f t="shared" si="2"/>
        <v>759</v>
      </c>
      <c r="N57" s="52"/>
      <c r="O57" s="53">
        <f t="shared" si="3"/>
        <v>288.5</v>
      </c>
      <c r="P57" s="126"/>
      <c r="Q57" s="52"/>
      <c r="R57" s="117"/>
      <c r="S57" s="103"/>
    </row>
    <row r="58" spans="1:19" s="31" customFormat="1" ht="20.100000000000001" customHeight="1">
      <c r="A58" s="35"/>
      <c r="B58" s="35"/>
      <c r="C58" s="116"/>
      <c r="D58" s="35" t="s">
        <v>102</v>
      </c>
      <c r="E58" s="35">
        <v>2000</v>
      </c>
      <c r="F58" s="35">
        <v>0.62</v>
      </c>
      <c r="G58" s="70">
        <f t="shared" si="4"/>
        <v>1240</v>
      </c>
      <c r="H58" s="71">
        <v>135</v>
      </c>
      <c r="I58" s="35"/>
      <c r="J58" s="78"/>
      <c r="K58" s="35">
        <v>200</v>
      </c>
      <c r="L58" s="35">
        <v>1</v>
      </c>
      <c r="M58" s="80">
        <f t="shared" si="2"/>
        <v>2000</v>
      </c>
      <c r="N58" s="52"/>
      <c r="O58" s="53">
        <f t="shared" si="3"/>
        <v>425</v>
      </c>
      <c r="P58" s="122"/>
      <c r="Q58" s="52"/>
      <c r="R58" s="116"/>
      <c r="S58" s="104"/>
    </row>
    <row r="59" spans="1:19" s="31" customFormat="1" ht="20.100000000000001" customHeight="1">
      <c r="A59" s="35">
        <v>7</v>
      </c>
      <c r="B59" s="35">
        <v>13</v>
      </c>
      <c r="C59" s="111" t="s">
        <v>42</v>
      </c>
      <c r="D59" s="35" t="s">
        <v>103</v>
      </c>
      <c r="E59" s="35">
        <v>6</v>
      </c>
      <c r="F59" s="35">
        <v>35</v>
      </c>
      <c r="G59" s="70">
        <f t="shared" si="4"/>
        <v>210</v>
      </c>
      <c r="H59" s="71"/>
      <c r="I59" s="35"/>
      <c r="J59" s="78"/>
      <c r="K59" s="35"/>
      <c r="L59" s="35">
        <v>76</v>
      </c>
      <c r="M59" s="80">
        <f t="shared" si="2"/>
        <v>456</v>
      </c>
      <c r="N59" s="52"/>
      <c r="O59" s="53">
        <f t="shared" si="3"/>
        <v>246</v>
      </c>
      <c r="P59" s="121">
        <v>2081</v>
      </c>
      <c r="Q59" s="52"/>
      <c r="R59" s="35"/>
      <c r="S59" s="35"/>
    </row>
    <row r="60" spans="1:19" s="31" customFormat="1" ht="20.100000000000001" customHeight="1">
      <c r="A60" s="35"/>
      <c r="B60" s="35"/>
      <c r="C60" s="112"/>
      <c r="D60" s="35" t="s">
        <v>52</v>
      </c>
      <c r="E60" s="35">
        <v>3</v>
      </c>
      <c r="F60" s="40">
        <v>244</v>
      </c>
      <c r="G60" s="70">
        <f t="shared" si="4"/>
        <v>732</v>
      </c>
      <c r="H60" s="71">
        <v>48</v>
      </c>
      <c r="I60" s="35"/>
      <c r="J60" s="78"/>
      <c r="K60" s="35"/>
      <c r="L60" s="70">
        <v>540</v>
      </c>
      <c r="M60" s="80">
        <f t="shared" si="2"/>
        <v>1620</v>
      </c>
      <c r="N60" s="52">
        <v>100</v>
      </c>
      <c r="O60" s="53">
        <f t="shared" si="3"/>
        <v>740</v>
      </c>
      <c r="P60" s="126"/>
      <c r="Q60" s="52"/>
      <c r="R60" s="35"/>
      <c r="S60" s="35"/>
    </row>
    <row r="61" spans="1:19" s="31" customFormat="1" ht="20.100000000000001" customHeight="1">
      <c r="A61" s="35"/>
      <c r="B61" s="35"/>
      <c r="C61" s="113"/>
      <c r="D61" s="35" t="s">
        <v>104</v>
      </c>
      <c r="E61" s="35">
        <v>1</v>
      </c>
      <c r="F61" s="35">
        <v>85</v>
      </c>
      <c r="G61" s="70">
        <f t="shared" si="4"/>
        <v>85</v>
      </c>
      <c r="H61" s="71"/>
      <c r="I61" s="35"/>
      <c r="J61" s="78"/>
      <c r="K61" s="35"/>
      <c r="L61" s="35">
        <v>125</v>
      </c>
      <c r="M61" s="80">
        <f t="shared" si="2"/>
        <v>125</v>
      </c>
      <c r="N61" s="52"/>
      <c r="O61" s="53">
        <f t="shared" si="3"/>
        <v>40</v>
      </c>
      <c r="P61" s="122"/>
      <c r="Q61" s="52"/>
      <c r="R61" s="35"/>
      <c r="S61" s="35"/>
    </row>
    <row r="62" spans="1:19" s="31" customFormat="1" ht="20.100000000000001" customHeight="1">
      <c r="A62" s="35">
        <v>7</v>
      </c>
      <c r="B62" s="35">
        <v>26</v>
      </c>
      <c r="C62" s="115" t="s">
        <v>63</v>
      </c>
      <c r="D62" s="35" t="s">
        <v>105</v>
      </c>
      <c r="E62" s="35">
        <v>500</v>
      </c>
      <c r="F62" s="35">
        <v>1.1000000000000001</v>
      </c>
      <c r="G62" s="70">
        <f t="shared" si="4"/>
        <v>550</v>
      </c>
      <c r="H62" s="71">
        <v>390</v>
      </c>
      <c r="I62" s="35"/>
      <c r="J62" s="78"/>
      <c r="K62" s="35"/>
      <c r="L62" s="35">
        <v>2</v>
      </c>
      <c r="M62" s="80">
        <f t="shared" si="2"/>
        <v>1000</v>
      </c>
      <c r="N62" s="52"/>
      <c r="O62" s="53">
        <f t="shared" si="3"/>
        <v>60</v>
      </c>
      <c r="P62" s="121">
        <f>SUM(M62:M66)</f>
        <v>3605</v>
      </c>
      <c r="Q62" s="52"/>
      <c r="R62" s="115" t="s">
        <v>106</v>
      </c>
      <c r="S62" s="127"/>
    </row>
    <row r="63" spans="1:19" s="31" customFormat="1" ht="20.100000000000001" customHeight="1">
      <c r="A63" s="35"/>
      <c r="B63" s="35"/>
      <c r="C63" s="117"/>
      <c r="D63" s="35" t="s">
        <v>102</v>
      </c>
      <c r="E63" s="35">
        <v>500</v>
      </c>
      <c r="F63" s="35">
        <v>0.62</v>
      </c>
      <c r="G63" s="70">
        <f t="shared" si="4"/>
        <v>310</v>
      </c>
      <c r="H63" s="71">
        <v>150</v>
      </c>
      <c r="I63" s="35"/>
      <c r="J63" s="78"/>
      <c r="K63" s="35">
        <v>200</v>
      </c>
      <c r="L63" s="35">
        <v>1.35</v>
      </c>
      <c r="M63" s="80">
        <f t="shared" si="2"/>
        <v>675</v>
      </c>
      <c r="N63" s="52"/>
      <c r="O63" s="53">
        <f t="shared" si="3"/>
        <v>15</v>
      </c>
      <c r="P63" s="126"/>
      <c r="Q63" s="52"/>
      <c r="R63" s="117"/>
      <c r="S63" s="103"/>
    </row>
    <row r="64" spans="1:19" s="31" customFormat="1" ht="20.100000000000001" customHeight="1">
      <c r="A64" s="35"/>
      <c r="B64" s="35"/>
      <c r="C64" s="117"/>
      <c r="D64" s="35" t="s">
        <v>107</v>
      </c>
      <c r="E64" s="35">
        <v>500</v>
      </c>
      <c r="F64" s="35">
        <v>0.5</v>
      </c>
      <c r="G64" s="70">
        <f t="shared" si="4"/>
        <v>250</v>
      </c>
      <c r="H64" s="71">
        <v>300</v>
      </c>
      <c r="I64" s="35"/>
      <c r="J64" s="78"/>
      <c r="K64" s="35"/>
      <c r="L64" s="35">
        <v>1.2</v>
      </c>
      <c r="M64" s="80">
        <f t="shared" si="2"/>
        <v>600</v>
      </c>
      <c r="N64" s="52"/>
      <c r="O64" s="53">
        <f t="shared" si="3"/>
        <v>50</v>
      </c>
      <c r="P64" s="126"/>
      <c r="Q64" s="52"/>
      <c r="R64" s="117"/>
      <c r="S64" s="103"/>
    </row>
    <row r="65" spans="1:19" s="31" customFormat="1" ht="20.100000000000001" customHeight="1">
      <c r="A65" s="35"/>
      <c r="B65" s="35"/>
      <c r="C65" s="117"/>
      <c r="D65" s="35" t="s">
        <v>108</v>
      </c>
      <c r="E65" s="35">
        <v>500</v>
      </c>
      <c r="F65" s="35">
        <v>1</v>
      </c>
      <c r="G65" s="70">
        <f t="shared" si="4"/>
        <v>500</v>
      </c>
      <c r="H65" s="71">
        <v>61</v>
      </c>
      <c r="I65" s="35"/>
      <c r="J65" s="78"/>
      <c r="K65" s="35">
        <v>250</v>
      </c>
      <c r="L65" s="35">
        <v>2.5</v>
      </c>
      <c r="M65" s="80">
        <f t="shared" si="2"/>
        <v>1250</v>
      </c>
      <c r="N65" s="52"/>
      <c r="O65" s="53">
        <f t="shared" si="3"/>
        <v>439</v>
      </c>
      <c r="P65" s="126"/>
      <c r="Q65" s="52"/>
      <c r="R65" s="117"/>
      <c r="S65" s="103"/>
    </row>
    <row r="66" spans="1:19" s="31" customFormat="1" ht="20.100000000000001" customHeight="1">
      <c r="A66" s="35"/>
      <c r="B66" s="35"/>
      <c r="C66" s="116"/>
      <c r="D66" s="35" t="s">
        <v>109</v>
      </c>
      <c r="E66" s="35">
        <v>2</v>
      </c>
      <c r="F66" s="35">
        <v>3.5</v>
      </c>
      <c r="G66" s="70">
        <f t="shared" si="4"/>
        <v>7</v>
      </c>
      <c r="H66" s="71">
        <v>20</v>
      </c>
      <c r="I66" s="35"/>
      <c r="J66" s="78"/>
      <c r="K66" s="35">
        <v>20</v>
      </c>
      <c r="L66" s="35">
        <v>40</v>
      </c>
      <c r="M66" s="80">
        <f t="shared" si="2"/>
        <v>80</v>
      </c>
      <c r="N66" s="52"/>
      <c r="O66" s="53">
        <f t="shared" si="3"/>
        <v>33</v>
      </c>
      <c r="P66" s="122"/>
      <c r="Q66" s="52"/>
      <c r="R66" s="116"/>
      <c r="S66" s="104"/>
    </row>
    <row r="67" spans="1:19" s="31" customFormat="1" ht="20.100000000000001" customHeight="1">
      <c r="A67" s="35">
        <v>7</v>
      </c>
      <c r="B67" s="35">
        <v>28</v>
      </c>
      <c r="C67" s="115" t="s">
        <v>110</v>
      </c>
      <c r="D67" s="35" t="s">
        <v>111</v>
      </c>
      <c r="E67" s="35">
        <v>3</v>
      </c>
      <c r="F67" s="35">
        <v>180</v>
      </c>
      <c r="G67" s="70">
        <f t="shared" si="4"/>
        <v>540</v>
      </c>
      <c r="H67" s="71"/>
      <c r="I67" s="35"/>
      <c r="J67" s="78"/>
      <c r="K67" s="35"/>
      <c r="L67" s="35">
        <v>260</v>
      </c>
      <c r="M67" s="80">
        <f t="shared" si="2"/>
        <v>780</v>
      </c>
      <c r="N67" s="52"/>
      <c r="O67" s="53">
        <f t="shared" si="3"/>
        <v>240</v>
      </c>
      <c r="P67" s="52">
        <v>240</v>
      </c>
      <c r="Q67" s="52"/>
      <c r="R67" s="35"/>
      <c r="S67" s="35"/>
    </row>
    <row r="68" spans="1:19" s="31" customFormat="1" ht="20.100000000000001" customHeight="1">
      <c r="A68" s="35"/>
      <c r="B68" s="35"/>
      <c r="C68" s="116"/>
      <c r="D68" s="35" t="s">
        <v>112</v>
      </c>
      <c r="E68" s="35">
        <v>2</v>
      </c>
      <c r="F68" s="35">
        <v>260</v>
      </c>
      <c r="G68" s="70">
        <f t="shared" si="4"/>
        <v>520</v>
      </c>
      <c r="H68" s="71"/>
      <c r="I68" s="35"/>
      <c r="J68" s="78"/>
      <c r="K68" s="35"/>
      <c r="L68" s="35">
        <v>360</v>
      </c>
      <c r="M68" s="80">
        <f t="shared" si="2"/>
        <v>720</v>
      </c>
      <c r="N68" s="52"/>
      <c r="O68" s="53">
        <f t="shared" si="3"/>
        <v>200</v>
      </c>
      <c r="P68" s="52">
        <v>200</v>
      </c>
      <c r="Q68" s="52"/>
      <c r="R68" s="35"/>
      <c r="S68" s="35"/>
    </row>
    <row r="69" spans="1:19" s="31" customFormat="1" ht="20.100000000000001" customHeight="1">
      <c r="A69" s="35">
        <v>7</v>
      </c>
      <c r="B69" s="35">
        <v>30</v>
      </c>
      <c r="C69" s="111" t="s">
        <v>60</v>
      </c>
      <c r="D69" s="35" t="s">
        <v>61</v>
      </c>
      <c r="E69" s="35">
        <v>30</v>
      </c>
      <c r="F69" s="35">
        <v>49</v>
      </c>
      <c r="G69" s="70">
        <f t="shared" si="4"/>
        <v>1470</v>
      </c>
      <c r="H69" s="71"/>
      <c r="I69" s="35">
        <v>175</v>
      </c>
      <c r="J69" s="78"/>
      <c r="K69" s="35"/>
      <c r="L69" s="35">
        <v>75</v>
      </c>
      <c r="M69" s="80">
        <f t="shared" si="2"/>
        <v>2250</v>
      </c>
      <c r="N69" s="52"/>
      <c r="O69" s="53">
        <f t="shared" si="3"/>
        <v>605</v>
      </c>
      <c r="P69" s="87">
        <f>SUM(M69)</f>
        <v>2250</v>
      </c>
      <c r="Q69" s="52"/>
      <c r="R69" s="35"/>
      <c r="S69" s="35"/>
    </row>
    <row r="70" spans="1:19" s="31" customFormat="1" ht="20.100000000000001" customHeight="1">
      <c r="A70" s="35"/>
      <c r="B70" s="35"/>
      <c r="C70" s="112"/>
      <c r="D70" s="35" t="s">
        <v>113</v>
      </c>
      <c r="E70" s="35">
        <v>30</v>
      </c>
      <c r="F70" s="35">
        <v>55</v>
      </c>
      <c r="G70" s="70">
        <f t="shared" si="4"/>
        <v>1650</v>
      </c>
      <c r="H70" s="71">
        <v>190</v>
      </c>
      <c r="I70" s="35"/>
      <c r="J70" s="78"/>
      <c r="K70" s="35"/>
      <c r="L70" s="35">
        <v>68</v>
      </c>
      <c r="M70" s="80">
        <f t="shared" si="2"/>
        <v>2040</v>
      </c>
      <c r="N70" s="52"/>
      <c r="O70" s="53">
        <f t="shared" si="3"/>
        <v>200</v>
      </c>
      <c r="P70" s="87">
        <f>SUM(M70)</f>
        <v>2040</v>
      </c>
      <c r="Q70" s="52"/>
      <c r="R70" s="35"/>
      <c r="S70" s="35"/>
    </row>
    <row r="71" spans="1:19" s="31" customFormat="1" ht="20.100000000000001" customHeight="1">
      <c r="A71" s="35"/>
      <c r="B71" s="35"/>
      <c r="C71" s="112"/>
      <c r="D71" s="35" t="s">
        <v>114</v>
      </c>
      <c r="E71" s="35">
        <v>20</v>
      </c>
      <c r="F71" s="35">
        <v>59</v>
      </c>
      <c r="G71" s="70">
        <f t="shared" ref="G71:G102" si="5">SUM(E71*F71)</f>
        <v>1180</v>
      </c>
      <c r="H71" s="71">
        <v>80</v>
      </c>
      <c r="I71" s="35"/>
      <c r="J71" s="78"/>
      <c r="K71" s="35"/>
      <c r="L71" s="35">
        <v>68</v>
      </c>
      <c r="M71" s="80">
        <f t="shared" si="2"/>
        <v>1360</v>
      </c>
      <c r="N71" s="52"/>
      <c r="O71" s="53">
        <f t="shared" si="3"/>
        <v>100</v>
      </c>
      <c r="P71" s="87">
        <f>SUM(M71)</f>
        <v>1360</v>
      </c>
      <c r="Q71" s="52"/>
      <c r="R71" s="35"/>
      <c r="S71" s="35"/>
    </row>
    <row r="72" spans="1:19" s="31" customFormat="1" ht="20.100000000000001" customHeight="1">
      <c r="A72" s="35"/>
      <c r="B72" s="35"/>
      <c r="C72" s="113"/>
      <c r="D72" s="35" t="s">
        <v>115</v>
      </c>
      <c r="E72" s="35">
        <v>54</v>
      </c>
      <c r="F72" s="35">
        <v>15</v>
      </c>
      <c r="G72" s="70">
        <f t="shared" si="5"/>
        <v>810</v>
      </c>
      <c r="H72" s="71"/>
      <c r="I72" s="35">
        <v>75</v>
      </c>
      <c r="J72" s="78"/>
      <c r="K72" s="35"/>
      <c r="L72" s="35">
        <v>29</v>
      </c>
      <c r="M72" s="80">
        <f t="shared" si="2"/>
        <v>1566</v>
      </c>
      <c r="N72" s="52"/>
      <c r="O72" s="53">
        <f t="shared" si="3"/>
        <v>681</v>
      </c>
      <c r="P72" s="87">
        <f>SUM(M72)</f>
        <v>1566</v>
      </c>
      <c r="Q72" s="52"/>
      <c r="R72" s="35"/>
      <c r="S72" s="35"/>
    </row>
    <row r="73" spans="1:19" s="31" customFormat="1" ht="20.100000000000001" customHeight="1">
      <c r="A73" s="35">
        <v>8</v>
      </c>
      <c r="B73" s="35">
        <v>20</v>
      </c>
      <c r="C73" s="38" t="s">
        <v>42</v>
      </c>
      <c r="D73" s="35" t="s">
        <v>94</v>
      </c>
      <c r="E73" s="35">
        <v>400</v>
      </c>
      <c r="F73" s="35">
        <v>19</v>
      </c>
      <c r="G73" s="70">
        <f t="shared" si="5"/>
        <v>7600</v>
      </c>
      <c r="H73" s="71"/>
      <c r="I73" s="35"/>
      <c r="J73" s="78"/>
      <c r="K73" s="35"/>
      <c r="L73" s="35">
        <v>31</v>
      </c>
      <c r="M73" s="80">
        <f t="shared" si="2"/>
        <v>12400</v>
      </c>
      <c r="N73" s="52">
        <v>700</v>
      </c>
      <c r="O73" s="53">
        <v>4150</v>
      </c>
      <c r="P73" s="52">
        <v>12450</v>
      </c>
      <c r="Q73" s="52"/>
      <c r="R73" s="35"/>
      <c r="S73" s="35"/>
    </row>
    <row r="74" spans="1:19" s="31" customFormat="1" ht="20.100000000000001" customHeight="1">
      <c r="A74" s="35">
        <v>8</v>
      </c>
      <c r="B74" s="35">
        <v>23</v>
      </c>
      <c r="C74" s="38" t="s">
        <v>69</v>
      </c>
      <c r="D74" s="35" t="s">
        <v>31</v>
      </c>
      <c r="E74" s="35">
        <v>10</v>
      </c>
      <c r="F74" s="35">
        <v>95</v>
      </c>
      <c r="G74" s="70">
        <f t="shared" si="5"/>
        <v>950</v>
      </c>
      <c r="H74" s="71"/>
      <c r="I74" s="35"/>
      <c r="J74" s="78"/>
      <c r="K74" s="35"/>
      <c r="L74" s="35">
        <v>139</v>
      </c>
      <c r="M74" s="80">
        <f t="shared" si="2"/>
        <v>1390</v>
      </c>
      <c r="N74" s="52"/>
      <c r="O74" s="53">
        <f>M74-F74*E74-H74-I74-J74-K74-N74</f>
        <v>440</v>
      </c>
      <c r="P74" s="52">
        <f>SUM(M74)</f>
        <v>1390</v>
      </c>
      <c r="Q74" s="52"/>
      <c r="R74" s="115" t="s">
        <v>88</v>
      </c>
      <c r="S74" s="35"/>
    </row>
    <row r="75" spans="1:19" s="31" customFormat="1" ht="18.95" customHeight="1">
      <c r="A75" s="35">
        <v>8</v>
      </c>
      <c r="B75" s="35">
        <v>23</v>
      </c>
      <c r="C75" s="38" t="s">
        <v>116</v>
      </c>
      <c r="D75" s="35" t="s">
        <v>31</v>
      </c>
      <c r="E75" s="84">
        <v>20</v>
      </c>
      <c r="F75" s="35">
        <v>95</v>
      </c>
      <c r="G75" s="70">
        <f t="shared" si="5"/>
        <v>1900</v>
      </c>
      <c r="H75" s="71"/>
      <c r="I75" s="35"/>
      <c r="J75" s="78"/>
      <c r="K75" s="35"/>
      <c r="L75" s="35">
        <v>139</v>
      </c>
      <c r="M75" s="80">
        <f>L75*E75</f>
        <v>2780</v>
      </c>
      <c r="N75" s="52"/>
      <c r="O75" s="53">
        <f>M75-F75*E75-H75-I75-J75-K75-N75</f>
        <v>880</v>
      </c>
      <c r="P75" s="52">
        <f>SUM(M75)</f>
        <v>2780</v>
      </c>
      <c r="Q75" s="52"/>
      <c r="R75" s="117"/>
      <c r="S75" s="35"/>
    </row>
    <row r="76" spans="1:19" s="31" customFormat="1" ht="18.95" customHeight="1">
      <c r="A76" s="102">
        <v>8</v>
      </c>
      <c r="B76" s="102">
        <v>25</v>
      </c>
      <c r="C76" s="115" t="s">
        <v>117</v>
      </c>
      <c r="D76" s="35" t="s">
        <v>118</v>
      </c>
      <c r="E76" s="84">
        <v>4</v>
      </c>
      <c r="F76" s="35">
        <v>33.9</v>
      </c>
      <c r="G76" s="70">
        <f t="shared" si="5"/>
        <v>135.6</v>
      </c>
      <c r="H76" s="71"/>
      <c r="I76" s="35"/>
      <c r="J76" s="78"/>
      <c r="K76" s="35"/>
      <c r="L76" s="35">
        <v>56</v>
      </c>
      <c r="M76" s="80">
        <f t="shared" ref="M76:M91" si="6">L76*E76</f>
        <v>224</v>
      </c>
      <c r="N76" s="52"/>
      <c r="O76" s="53">
        <f t="shared" ref="O76:O91" si="7">M76-F76*E76-H76-I76-J76-K76-N76</f>
        <v>88.4</v>
      </c>
      <c r="P76" s="52">
        <f>SUM(M76)</f>
        <v>224</v>
      </c>
      <c r="Q76" s="52"/>
      <c r="R76" s="117"/>
      <c r="S76" s="35"/>
    </row>
    <row r="77" spans="1:19" s="31" customFormat="1" ht="18.95" customHeight="1">
      <c r="A77" s="103"/>
      <c r="B77" s="103"/>
      <c r="C77" s="117"/>
      <c r="D77" s="35" t="s">
        <v>119</v>
      </c>
      <c r="E77" s="84">
        <v>17</v>
      </c>
      <c r="F77" s="35">
        <v>43.9</v>
      </c>
      <c r="G77" s="70">
        <f t="shared" si="5"/>
        <v>746.3</v>
      </c>
      <c r="H77" s="71"/>
      <c r="I77" s="35"/>
      <c r="J77" s="78"/>
      <c r="K77" s="35"/>
      <c r="L77" s="35">
        <v>68</v>
      </c>
      <c r="M77" s="80">
        <f t="shared" si="6"/>
        <v>1156</v>
      </c>
      <c r="N77" s="52"/>
      <c r="O77" s="53">
        <f t="shared" si="7"/>
        <v>409.7</v>
      </c>
      <c r="P77" s="52">
        <f>SUM(M77)</f>
        <v>1156</v>
      </c>
      <c r="Q77" s="52"/>
      <c r="R77" s="117"/>
      <c r="S77" s="35"/>
    </row>
    <row r="78" spans="1:19" s="31" customFormat="1" ht="18.95" customHeight="1">
      <c r="A78" s="104"/>
      <c r="B78" s="104"/>
      <c r="C78" s="116"/>
      <c r="D78" s="35" t="s">
        <v>120</v>
      </c>
      <c r="E78" s="85">
        <v>4</v>
      </c>
      <c r="F78" s="43">
        <v>148</v>
      </c>
      <c r="G78" s="70">
        <f t="shared" si="5"/>
        <v>592</v>
      </c>
      <c r="H78" s="86">
        <v>60</v>
      </c>
      <c r="I78" s="43"/>
      <c r="J78" s="88"/>
      <c r="K78" s="43"/>
      <c r="L78" s="43">
        <v>168</v>
      </c>
      <c r="M78" s="80">
        <f t="shared" si="6"/>
        <v>672</v>
      </c>
      <c r="N78" s="79"/>
      <c r="O78" s="53">
        <f t="shared" si="7"/>
        <v>20</v>
      </c>
      <c r="P78" s="52">
        <f>SUM(M78)</f>
        <v>672</v>
      </c>
      <c r="Q78" s="79"/>
      <c r="R78" s="117"/>
      <c r="S78" s="43"/>
    </row>
    <row r="79" spans="1:19" s="31" customFormat="1" ht="18.95" customHeight="1">
      <c r="A79" s="35">
        <v>8</v>
      </c>
      <c r="B79" s="35">
        <v>27</v>
      </c>
      <c r="C79" s="115" t="s">
        <v>42</v>
      </c>
      <c r="D79" s="35" t="s">
        <v>121</v>
      </c>
      <c r="E79" s="35">
        <v>47</v>
      </c>
      <c r="F79" s="35">
        <v>13.5</v>
      </c>
      <c r="G79" s="70">
        <f t="shared" si="5"/>
        <v>634.5</v>
      </c>
      <c r="H79" s="71">
        <v>63</v>
      </c>
      <c r="I79" s="35"/>
      <c r="J79" s="78"/>
      <c r="K79" s="35"/>
      <c r="L79" s="35">
        <v>37.9</v>
      </c>
      <c r="M79" s="80">
        <f t="shared" si="6"/>
        <v>1781.3</v>
      </c>
      <c r="N79" s="52">
        <v>100</v>
      </c>
      <c r="O79" s="53">
        <f t="shared" si="7"/>
        <v>983.8</v>
      </c>
      <c r="P79" s="79">
        <v>1781.3</v>
      </c>
      <c r="Q79" s="52"/>
      <c r="R79" s="35"/>
      <c r="S79" s="35"/>
    </row>
    <row r="80" spans="1:19" s="31" customFormat="1" ht="18.95" customHeight="1">
      <c r="A80" s="35"/>
      <c r="B80" s="35"/>
      <c r="C80" s="116"/>
      <c r="D80" s="35" t="s">
        <v>122</v>
      </c>
      <c r="E80" s="35">
        <v>40</v>
      </c>
      <c r="F80" s="35">
        <v>90</v>
      </c>
      <c r="G80" s="70">
        <f t="shared" si="5"/>
        <v>3600</v>
      </c>
      <c r="H80" s="71"/>
      <c r="I80" s="35"/>
      <c r="J80" s="78"/>
      <c r="K80" s="35"/>
      <c r="L80" s="35">
        <v>118</v>
      </c>
      <c r="M80" s="80">
        <f t="shared" si="6"/>
        <v>4720</v>
      </c>
      <c r="N80" s="52">
        <v>200</v>
      </c>
      <c r="O80" s="53">
        <f t="shared" si="7"/>
        <v>920</v>
      </c>
      <c r="P80" s="52">
        <v>4720</v>
      </c>
      <c r="Q80" s="52"/>
      <c r="R80" s="35" t="s">
        <v>123</v>
      </c>
      <c r="S80" s="56">
        <v>43371</v>
      </c>
    </row>
    <row r="81" spans="1:19" s="31" customFormat="1" ht="18.95" customHeight="1">
      <c r="A81" s="35">
        <v>9</v>
      </c>
      <c r="B81" s="35">
        <v>3</v>
      </c>
      <c r="C81" s="115" t="s">
        <v>79</v>
      </c>
      <c r="D81" s="35" t="s">
        <v>124</v>
      </c>
      <c r="E81" s="35">
        <v>31</v>
      </c>
      <c r="F81" s="35">
        <v>310.44</v>
      </c>
      <c r="G81" s="70">
        <f t="shared" si="5"/>
        <v>9623.64</v>
      </c>
      <c r="H81" s="71"/>
      <c r="I81" s="35"/>
      <c r="J81" s="78"/>
      <c r="K81" s="35"/>
      <c r="L81" s="35">
        <v>326.36</v>
      </c>
      <c r="M81" s="80">
        <f t="shared" si="6"/>
        <v>10117.16</v>
      </c>
      <c r="N81" s="52"/>
      <c r="O81" s="53">
        <f t="shared" si="7"/>
        <v>493.52</v>
      </c>
      <c r="P81" s="52">
        <f>SUM(M81)</f>
        <v>10117.16</v>
      </c>
      <c r="Q81" s="52"/>
      <c r="R81" s="35"/>
      <c r="S81" s="35"/>
    </row>
    <row r="82" spans="1:19" s="31" customFormat="1" ht="18.95" customHeight="1">
      <c r="A82" s="35"/>
      <c r="B82" s="35"/>
      <c r="C82" s="116"/>
      <c r="D82" s="35" t="s">
        <v>81</v>
      </c>
      <c r="E82" s="35">
        <v>31</v>
      </c>
      <c r="F82" s="35">
        <v>131.04</v>
      </c>
      <c r="G82" s="70">
        <f t="shared" si="5"/>
        <v>4062.24</v>
      </c>
      <c r="H82" s="71"/>
      <c r="I82" s="35"/>
      <c r="J82" s="78"/>
      <c r="K82" s="35"/>
      <c r="L82" s="35">
        <v>137.76</v>
      </c>
      <c r="M82" s="80">
        <f t="shared" si="6"/>
        <v>4270.5600000000004</v>
      </c>
      <c r="N82" s="52"/>
      <c r="O82" s="53">
        <f t="shared" si="7"/>
        <v>208.32000000000099</v>
      </c>
      <c r="P82" s="52">
        <f>SUM(M82)</f>
        <v>4270.5600000000004</v>
      </c>
      <c r="Q82" s="52"/>
      <c r="R82" s="35"/>
      <c r="S82" s="35"/>
    </row>
    <row r="83" spans="1:19" s="31" customFormat="1" ht="18.95" customHeight="1">
      <c r="A83" s="35">
        <v>9</v>
      </c>
      <c r="B83" s="35">
        <v>10</v>
      </c>
      <c r="C83" s="111" t="s">
        <v>60</v>
      </c>
      <c r="D83" s="10" t="s">
        <v>125</v>
      </c>
      <c r="E83" s="35">
        <v>123</v>
      </c>
      <c r="F83" s="35">
        <v>17</v>
      </c>
      <c r="G83" s="70">
        <f t="shared" si="5"/>
        <v>2091</v>
      </c>
      <c r="H83" s="71"/>
      <c r="I83" s="35"/>
      <c r="J83" s="78"/>
      <c r="K83" s="35"/>
      <c r="L83" s="35">
        <v>29</v>
      </c>
      <c r="M83" s="80">
        <f t="shared" si="6"/>
        <v>3567</v>
      </c>
      <c r="N83" s="52"/>
      <c r="O83" s="53">
        <f t="shared" si="7"/>
        <v>1476</v>
      </c>
      <c r="P83" s="52">
        <f>SUM(M83)</f>
        <v>3567</v>
      </c>
      <c r="Q83" s="52"/>
      <c r="R83" s="35"/>
      <c r="S83" s="35"/>
    </row>
    <row r="84" spans="1:19" s="31" customFormat="1" ht="18.95" customHeight="1">
      <c r="A84" s="35"/>
      <c r="B84" s="35"/>
      <c r="C84" s="112"/>
      <c r="D84" s="35" t="s">
        <v>126</v>
      </c>
      <c r="E84" s="35">
        <v>38</v>
      </c>
      <c r="F84" s="35">
        <v>34</v>
      </c>
      <c r="G84" s="70">
        <f t="shared" si="5"/>
        <v>1292</v>
      </c>
      <c r="H84" s="71"/>
      <c r="I84" s="35"/>
      <c r="J84" s="78"/>
      <c r="K84" s="35"/>
      <c r="L84" s="35">
        <v>46</v>
      </c>
      <c r="M84" s="80">
        <f t="shared" si="6"/>
        <v>1748</v>
      </c>
      <c r="N84" s="52"/>
      <c r="O84" s="53">
        <f t="shared" si="7"/>
        <v>456</v>
      </c>
      <c r="P84" s="52">
        <f>SUM(M84)</f>
        <v>1748</v>
      </c>
      <c r="Q84" s="52"/>
      <c r="R84" s="35"/>
      <c r="S84" s="35"/>
    </row>
    <row r="85" spans="1:19" s="31" customFormat="1" ht="18.95" customHeight="1">
      <c r="A85" s="35"/>
      <c r="B85" s="35"/>
      <c r="C85" s="113"/>
      <c r="D85" s="35" t="s">
        <v>127</v>
      </c>
      <c r="E85" s="35">
        <v>17</v>
      </c>
      <c r="F85" s="35">
        <v>55</v>
      </c>
      <c r="G85" s="70">
        <f t="shared" si="5"/>
        <v>935</v>
      </c>
      <c r="H85" s="71"/>
      <c r="I85" s="35"/>
      <c r="J85" s="78"/>
      <c r="K85" s="35"/>
      <c r="L85" s="35">
        <v>62</v>
      </c>
      <c r="M85" s="80">
        <f t="shared" si="6"/>
        <v>1054</v>
      </c>
      <c r="N85" s="52"/>
      <c r="O85" s="53">
        <f t="shared" si="7"/>
        <v>119</v>
      </c>
      <c r="P85" s="52">
        <f>SUM(M85)</f>
        <v>1054</v>
      </c>
      <c r="Q85" s="52"/>
      <c r="R85" s="35"/>
      <c r="S85" s="35"/>
    </row>
    <row r="86" spans="1:19" s="31" customFormat="1" ht="18.95" customHeight="1">
      <c r="A86" s="35">
        <v>9</v>
      </c>
      <c r="B86" s="35">
        <v>10</v>
      </c>
      <c r="C86" s="38" t="s">
        <v>42</v>
      </c>
      <c r="D86" s="35" t="s">
        <v>128</v>
      </c>
      <c r="E86" s="35">
        <v>200</v>
      </c>
      <c r="F86" s="35">
        <v>2.95</v>
      </c>
      <c r="G86" s="70">
        <f t="shared" si="5"/>
        <v>590</v>
      </c>
      <c r="H86" s="71">
        <v>60</v>
      </c>
      <c r="I86" s="35"/>
      <c r="J86" s="78"/>
      <c r="K86" s="35">
        <v>100</v>
      </c>
      <c r="L86" s="35">
        <v>6.5</v>
      </c>
      <c r="M86" s="80">
        <f t="shared" si="6"/>
        <v>1300</v>
      </c>
      <c r="N86" s="52">
        <v>50</v>
      </c>
      <c r="O86" s="53">
        <f t="shared" si="7"/>
        <v>500</v>
      </c>
      <c r="P86" s="52">
        <v>1300</v>
      </c>
      <c r="Q86" s="52"/>
      <c r="R86" s="35" t="s">
        <v>123</v>
      </c>
      <c r="S86" s="35"/>
    </row>
    <row r="87" spans="1:19" s="31" customFormat="1" ht="18.95" customHeight="1">
      <c r="A87" s="35">
        <v>9</v>
      </c>
      <c r="B87" s="35">
        <v>12</v>
      </c>
      <c r="C87" s="115" t="s">
        <v>90</v>
      </c>
      <c r="D87" s="35" t="s">
        <v>129</v>
      </c>
      <c r="E87" s="35">
        <v>100</v>
      </c>
      <c r="F87" s="35">
        <v>85.68</v>
      </c>
      <c r="G87" s="70">
        <f t="shared" si="5"/>
        <v>8568</v>
      </c>
      <c r="H87" s="71"/>
      <c r="I87" s="35"/>
      <c r="J87" s="78"/>
      <c r="K87" s="35"/>
      <c r="L87" s="35">
        <v>99.12</v>
      </c>
      <c r="M87" s="80">
        <f t="shared" si="6"/>
        <v>9912</v>
      </c>
      <c r="N87" s="52"/>
      <c r="O87" s="53">
        <f t="shared" si="7"/>
        <v>1344</v>
      </c>
      <c r="P87" s="121">
        <f>SUM(M87:M91)</f>
        <v>28038</v>
      </c>
      <c r="Q87" s="52"/>
      <c r="R87" s="35"/>
      <c r="S87" s="35"/>
    </row>
    <row r="88" spans="1:19" s="31" customFormat="1" ht="18.95" customHeight="1">
      <c r="A88" s="35"/>
      <c r="B88" s="35"/>
      <c r="C88" s="117"/>
      <c r="D88" s="35" t="s">
        <v>130</v>
      </c>
      <c r="E88" s="35">
        <v>106</v>
      </c>
      <c r="F88" s="35">
        <v>28</v>
      </c>
      <c r="G88" s="70">
        <f t="shared" si="5"/>
        <v>2968</v>
      </c>
      <c r="H88" s="71"/>
      <c r="I88" s="35"/>
      <c r="J88" s="78"/>
      <c r="K88" s="35"/>
      <c r="L88" s="35">
        <v>70</v>
      </c>
      <c r="M88" s="80">
        <f t="shared" si="6"/>
        <v>7420</v>
      </c>
      <c r="N88" s="52"/>
      <c r="O88" s="53">
        <f t="shared" si="7"/>
        <v>4452</v>
      </c>
      <c r="P88" s="126"/>
      <c r="Q88" s="52"/>
      <c r="R88" s="35"/>
      <c r="S88" s="35"/>
    </row>
    <row r="89" spans="1:19" s="31" customFormat="1" ht="18.95" customHeight="1">
      <c r="A89" s="35"/>
      <c r="B89" s="35"/>
      <c r="C89" s="117"/>
      <c r="D89" s="35" t="s">
        <v>131</v>
      </c>
      <c r="E89" s="35">
        <v>106</v>
      </c>
      <c r="F89" s="35">
        <v>50</v>
      </c>
      <c r="G89" s="70">
        <f t="shared" si="5"/>
        <v>5300</v>
      </c>
      <c r="H89" s="71">
        <v>78</v>
      </c>
      <c r="I89" s="35"/>
      <c r="J89" s="78"/>
      <c r="K89" s="35"/>
      <c r="L89" s="35">
        <v>98</v>
      </c>
      <c r="M89" s="80">
        <f t="shared" si="6"/>
        <v>10388</v>
      </c>
      <c r="N89" s="52"/>
      <c r="O89" s="53">
        <f t="shared" si="7"/>
        <v>5010</v>
      </c>
      <c r="P89" s="126"/>
      <c r="Q89" s="52"/>
      <c r="R89" s="35"/>
      <c r="S89" s="35"/>
    </row>
    <row r="90" spans="1:19" s="31" customFormat="1" ht="18.95" customHeight="1">
      <c r="A90" s="35"/>
      <c r="B90" s="35"/>
      <c r="C90" s="117"/>
      <c r="D90" s="35" t="s">
        <v>132</v>
      </c>
      <c r="E90" s="35">
        <v>106</v>
      </c>
      <c r="F90" s="35">
        <v>2.15</v>
      </c>
      <c r="G90" s="70">
        <f t="shared" si="5"/>
        <v>227.9</v>
      </c>
      <c r="H90" s="71"/>
      <c r="I90" s="35"/>
      <c r="J90" s="78"/>
      <c r="K90" s="35"/>
      <c r="L90" s="35">
        <v>3</v>
      </c>
      <c r="M90" s="80">
        <f t="shared" si="6"/>
        <v>318</v>
      </c>
      <c r="N90" s="52"/>
      <c r="O90" s="53">
        <f t="shared" si="7"/>
        <v>90.1</v>
      </c>
      <c r="P90" s="126"/>
      <c r="Q90" s="52"/>
      <c r="R90" s="35"/>
      <c r="S90" s="35"/>
    </row>
    <row r="91" spans="1:19" s="31" customFormat="1" ht="18.95" customHeight="1">
      <c r="A91" s="35"/>
      <c r="B91" s="35"/>
      <c r="C91" s="116"/>
      <c r="D91" s="35" t="s">
        <v>133</v>
      </c>
      <c r="E91" s="35">
        <v>220</v>
      </c>
      <c r="F91" s="35">
        <v>1.82</v>
      </c>
      <c r="G91" s="70">
        <f t="shared" si="5"/>
        <v>400.4</v>
      </c>
      <c r="H91" s="71"/>
      <c r="I91" s="35"/>
      <c r="J91" s="78"/>
      <c r="K91" s="35">
        <v>500</v>
      </c>
      <c r="L91" s="35">
        <v>0</v>
      </c>
      <c r="M91" s="80">
        <f t="shared" si="6"/>
        <v>0</v>
      </c>
      <c r="N91" s="52"/>
      <c r="O91" s="53">
        <f t="shared" si="7"/>
        <v>-900.4</v>
      </c>
      <c r="P91" s="122"/>
      <c r="Q91" s="52"/>
      <c r="R91" s="35"/>
      <c r="S91" s="35"/>
    </row>
    <row r="92" spans="1:19" s="31" customFormat="1" ht="18.95" customHeight="1">
      <c r="A92" s="35">
        <v>9</v>
      </c>
      <c r="B92" s="35">
        <v>14</v>
      </c>
      <c r="C92" s="38" t="s">
        <v>69</v>
      </c>
      <c r="D92" s="35" t="s">
        <v>31</v>
      </c>
      <c r="E92" s="35">
        <v>20</v>
      </c>
      <c r="F92" s="35">
        <v>95</v>
      </c>
      <c r="G92" s="70">
        <f t="shared" si="5"/>
        <v>1900</v>
      </c>
      <c r="H92" s="71"/>
      <c r="I92" s="35"/>
      <c r="J92" s="78"/>
      <c r="K92" s="35"/>
      <c r="L92" s="35">
        <v>139</v>
      </c>
      <c r="M92" s="80">
        <f t="shared" ref="M92:M123" si="8">L92*E92</f>
        <v>2780</v>
      </c>
      <c r="N92" s="52"/>
      <c r="O92" s="53">
        <f t="shared" ref="O92:O123" si="9">M92-F92*E92-H92-I92-J92-K92-N92</f>
        <v>880</v>
      </c>
      <c r="P92" s="52">
        <v>1807</v>
      </c>
      <c r="Q92" s="52">
        <f>SUM(M92-P92)</f>
        <v>973</v>
      </c>
      <c r="R92" s="35"/>
      <c r="S92" s="35"/>
    </row>
    <row r="93" spans="1:19" s="31" customFormat="1" ht="18.95" customHeight="1">
      <c r="A93" s="35">
        <v>9</v>
      </c>
      <c r="B93" s="35">
        <v>19</v>
      </c>
      <c r="C93" s="115" t="s">
        <v>134</v>
      </c>
      <c r="D93" s="35" t="s">
        <v>135</v>
      </c>
      <c r="E93" s="35">
        <v>21</v>
      </c>
      <c r="F93" s="35">
        <v>62.5</v>
      </c>
      <c r="G93" s="70">
        <f t="shared" si="5"/>
        <v>1312.5</v>
      </c>
      <c r="H93" s="71"/>
      <c r="I93" s="35"/>
      <c r="J93" s="78"/>
      <c r="K93" s="35"/>
      <c r="L93" s="35">
        <v>74</v>
      </c>
      <c r="M93" s="80">
        <f t="shared" si="8"/>
        <v>1554</v>
      </c>
      <c r="N93" s="52"/>
      <c r="O93" s="53">
        <f t="shared" si="9"/>
        <v>241.5</v>
      </c>
      <c r="P93" s="121">
        <v>3200</v>
      </c>
      <c r="Q93" s="52"/>
      <c r="R93" s="102" t="s">
        <v>53</v>
      </c>
      <c r="S93" s="35"/>
    </row>
    <row r="94" spans="1:19" s="31" customFormat="1" ht="18.95" customHeight="1">
      <c r="A94" s="35"/>
      <c r="B94" s="35"/>
      <c r="C94" s="117"/>
      <c r="D94" s="35" t="s">
        <v>127</v>
      </c>
      <c r="E94" s="35">
        <v>20</v>
      </c>
      <c r="F94" s="35">
        <v>55</v>
      </c>
      <c r="G94" s="70">
        <f t="shared" si="5"/>
        <v>1100</v>
      </c>
      <c r="H94" s="71"/>
      <c r="I94" s="35"/>
      <c r="J94" s="78"/>
      <c r="K94" s="35"/>
      <c r="L94" s="35">
        <v>76</v>
      </c>
      <c r="M94" s="80">
        <f t="shared" si="8"/>
        <v>1520</v>
      </c>
      <c r="N94" s="52"/>
      <c r="O94" s="53">
        <f t="shared" si="9"/>
        <v>420</v>
      </c>
      <c r="P94" s="126"/>
      <c r="Q94" s="52"/>
      <c r="R94" s="103"/>
      <c r="S94" s="35"/>
    </row>
    <row r="95" spans="1:19" s="31" customFormat="1" ht="18.95" customHeight="1">
      <c r="A95" s="35"/>
      <c r="B95" s="35"/>
      <c r="C95" s="116"/>
      <c r="D95" s="35" t="s">
        <v>136</v>
      </c>
      <c r="E95" s="35">
        <v>1</v>
      </c>
      <c r="F95" s="35">
        <v>95</v>
      </c>
      <c r="G95" s="70">
        <f t="shared" si="5"/>
        <v>95</v>
      </c>
      <c r="H95" s="71"/>
      <c r="I95" s="35"/>
      <c r="J95" s="78"/>
      <c r="K95" s="35"/>
      <c r="L95" s="35">
        <v>126</v>
      </c>
      <c r="M95" s="80">
        <f t="shared" si="8"/>
        <v>126</v>
      </c>
      <c r="N95" s="52"/>
      <c r="O95" s="53">
        <f t="shared" si="9"/>
        <v>31</v>
      </c>
      <c r="P95" s="122"/>
      <c r="Q95" s="52"/>
      <c r="R95" s="104"/>
      <c r="S95" s="35"/>
    </row>
    <row r="96" spans="1:19" s="31" customFormat="1" ht="18.95" customHeight="1">
      <c r="A96" s="35"/>
      <c r="B96" s="35"/>
      <c r="C96" s="115" t="s">
        <v>137</v>
      </c>
      <c r="D96" s="35" t="s">
        <v>96</v>
      </c>
      <c r="E96" s="35">
        <v>15</v>
      </c>
      <c r="F96" s="35">
        <v>12.9</v>
      </c>
      <c r="G96" s="70">
        <f t="shared" si="5"/>
        <v>193.5</v>
      </c>
      <c r="H96" s="71">
        <v>42</v>
      </c>
      <c r="I96" s="35"/>
      <c r="J96" s="78"/>
      <c r="K96" s="35">
        <v>150</v>
      </c>
      <c r="L96" s="35">
        <v>36.5</v>
      </c>
      <c r="M96" s="80">
        <f t="shared" si="8"/>
        <v>547.5</v>
      </c>
      <c r="N96" s="52"/>
      <c r="O96" s="53">
        <f t="shared" si="9"/>
        <v>162</v>
      </c>
      <c r="P96" s="121">
        <f>SUM(M96:M97)</f>
        <v>1507.5</v>
      </c>
      <c r="Q96" s="52"/>
      <c r="R96" s="115" t="s">
        <v>88</v>
      </c>
      <c r="S96" s="35"/>
    </row>
    <row r="97" spans="1:19" s="31" customFormat="1" ht="18.95" customHeight="1">
      <c r="A97" s="35"/>
      <c r="B97" s="35"/>
      <c r="C97" s="116"/>
      <c r="D97" s="35" t="s">
        <v>138</v>
      </c>
      <c r="E97" s="35">
        <v>20</v>
      </c>
      <c r="F97" s="35">
        <v>24</v>
      </c>
      <c r="G97" s="70">
        <f t="shared" si="5"/>
        <v>480</v>
      </c>
      <c r="H97" s="71">
        <v>87</v>
      </c>
      <c r="I97" s="35"/>
      <c r="J97" s="78"/>
      <c r="K97" s="35"/>
      <c r="L97" s="35">
        <v>48</v>
      </c>
      <c r="M97" s="80">
        <f t="shared" si="8"/>
        <v>960</v>
      </c>
      <c r="N97" s="52"/>
      <c r="O97" s="53">
        <f t="shared" si="9"/>
        <v>393</v>
      </c>
      <c r="P97" s="122"/>
      <c r="Q97" s="52"/>
      <c r="R97" s="116"/>
      <c r="S97" s="35"/>
    </row>
    <row r="98" spans="1:19" s="31" customFormat="1" ht="18.95" customHeight="1">
      <c r="A98" s="35">
        <v>9</v>
      </c>
      <c r="B98" s="35">
        <v>26</v>
      </c>
      <c r="C98" s="115" t="s">
        <v>42</v>
      </c>
      <c r="D98" s="35" t="s">
        <v>94</v>
      </c>
      <c r="E98" s="35">
        <v>100</v>
      </c>
      <c r="F98" s="35">
        <v>22</v>
      </c>
      <c r="G98" s="70">
        <f t="shared" si="5"/>
        <v>2200</v>
      </c>
      <c r="H98" s="71"/>
      <c r="I98" s="35"/>
      <c r="J98" s="78"/>
      <c r="K98" s="35">
        <v>150</v>
      </c>
      <c r="L98" s="35">
        <v>27</v>
      </c>
      <c r="M98" s="80">
        <f t="shared" si="8"/>
        <v>2700</v>
      </c>
      <c r="N98" s="52"/>
      <c r="O98" s="53">
        <f t="shared" si="9"/>
        <v>350</v>
      </c>
      <c r="P98" s="52">
        <v>2700</v>
      </c>
      <c r="Q98" s="52"/>
      <c r="R98" s="35" t="s">
        <v>139</v>
      </c>
      <c r="S98" s="35"/>
    </row>
    <row r="99" spans="1:19" s="31" customFormat="1" ht="18.95" customHeight="1">
      <c r="A99" s="35"/>
      <c r="B99" s="35"/>
      <c r="C99" s="116"/>
      <c r="D99" s="35" t="s">
        <v>94</v>
      </c>
      <c r="E99" s="35">
        <v>150</v>
      </c>
      <c r="F99" s="35">
        <v>18</v>
      </c>
      <c r="G99" s="70">
        <f t="shared" si="5"/>
        <v>2700</v>
      </c>
      <c r="H99" s="71"/>
      <c r="I99" s="35"/>
      <c r="J99" s="78"/>
      <c r="K99" s="35">
        <v>150</v>
      </c>
      <c r="L99" s="35">
        <v>22.5</v>
      </c>
      <c r="M99" s="80">
        <f t="shared" si="8"/>
        <v>3375</v>
      </c>
      <c r="N99" s="52">
        <v>100</v>
      </c>
      <c r="O99" s="53">
        <f t="shared" si="9"/>
        <v>425</v>
      </c>
      <c r="P99" s="52">
        <v>3375</v>
      </c>
      <c r="Q99" s="52"/>
      <c r="R99" s="35" t="s">
        <v>139</v>
      </c>
      <c r="S99" s="35"/>
    </row>
    <row r="100" spans="1:19" s="31" customFormat="1" ht="18.95" customHeight="1">
      <c r="A100" s="35">
        <v>9</v>
      </c>
      <c r="B100" s="35">
        <v>25</v>
      </c>
      <c r="C100" s="69" t="s">
        <v>57</v>
      </c>
      <c r="D100" s="35" t="s">
        <v>140</v>
      </c>
      <c r="E100" s="35">
        <v>1000</v>
      </c>
      <c r="F100" s="35">
        <v>0.63</v>
      </c>
      <c r="G100" s="70">
        <f t="shared" si="5"/>
        <v>630</v>
      </c>
      <c r="H100" s="71">
        <v>70</v>
      </c>
      <c r="I100" s="35"/>
      <c r="J100" s="78"/>
      <c r="K100" s="35"/>
      <c r="L100" s="35">
        <v>0.9</v>
      </c>
      <c r="M100" s="80">
        <f t="shared" si="8"/>
        <v>900</v>
      </c>
      <c r="N100" s="52"/>
      <c r="O100" s="53">
        <f t="shared" si="9"/>
        <v>200</v>
      </c>
      <c r="P100" s="52">
        <v>900</v>
      </c>
      <c r="Q100" s="52"/>
      <c r="R100" s="35" t="s">
        <v>49</v>
      </c>
      <c r="S100" s="56">
        <v>43397</v>
      </c>
    </row>
    <row r="101" spans="1:19" s="31" customFormat="1" ht="18.95" customHeight="1">
      <c r="A101" s="35">
        <v>9</v>
      </c>
      <c r="B101" s="35">
        <v>25</v>
      </c>
      <c r="C101" s="67" t="s">
        <v>24</v>
      </c>
      <c r="D101" s="35" t="s">
        <v>141</v>
      </c>
      <c r="E101" s="35">
        <v>96</v>
      </c>
      <c r="F101" s="35">
        <v>8.5</v>
      </c>
      <c r="G101" s="70">
        <f t="shared" si="5"/>
        <v>816</v>
      </c>
      <c r="H101" s="71">
        <v>20</v>
      </c>
      <c r="I101" s="35"/>
      <c r="J101" s="78"/>
      <c r="K101" s="35"/>
      <c r="L101" s="35">
        <v>15.8</v>
      </c>
      <c r="M101" s="80">
        <f t="shared" si="8"/>
        <v>1516.8</v>
      </c>
      <c r="N101" s="52"/>
      <c r="O101" s="53">
        <f t="shared" si="9"/>
        <v>680.8</v>
      </c>
      <c r="P101" s="52">
        <f>SUM(M101)</f>
        <v>1516.8</v>
      </c>
      <c r="Q101" s="52"/>
      <c r="R101" s="35" t="s">
        <v>142</v>
      </c>
      <c r="S101" s="35"/>
    </row>
    <row r="102" spans="1:19" s="31" customFormat="1" ht="18.95" customHeight="1">
      <c r="A102" s="35">
        <v>10</v>
      </c>
      <c r="B102" s="35">
        <v>11</v>
      </c>
      <c r="C102" s="38" t="s">
        <v>69</v>
      </c>
      <c r="D102" s="35" t="s">
        <v>31</v>
      </c>
      <c r="E102" s="35">
        <v>18</v>
      </c>
      <c r="F102" s="35">
        <v>95</v>
      </c>
      <c r="G102" s="70">
        <f t="shared" si="5"/>
        <v>1710</v>
      </c>
      <c r="H102" s="71"/>
      <c r="I102" s="35"/>
      <c r="J102" s="78"/>
      <c r="K102" s="35"/>
      <c r="L102" s="35">
        <v>139</v>
      </c>
      <c r="M102" s="80">
        <f t="shared" si="8"/>
        <v>2502</v>
      </c>
      <c r="N102" s="52"/>
      <c r="O102" s="53">
        <f t="shared" si="9"/>
        <v>792</v>
      </c>
      <c r="P102" s="52">
        <f>SUM(M102)</f>
        <v>2502</v>
      </c>
      <c r="Q102" s="52"/>
      <c r="R102" s="35"/>
      <c r="S102" s="35"/>
    </row>
    <row r="103" spans="1:19" s="31" customFormat="1" ht="18.95" customHeight="1">
      <c r="A103" s="35">
        <v>10</v>
      </c>
      <c r="B103" s="35">
        <v>29</v>
      </c>
      <c r="C103" s="69" t="s">
        <v>57</v>
      </c>
      <c r="D103" s="35" t="s">
        <v>143</v>
      </c>
      <c r="E103" s="35">
        <v>1000</v>
      </c>
      <c r="F103" s="35">
        <v>2.8</v>
      </c>
      <c r="G103" s="70">
        <f t="shared" ref="G103:G123" si="10">SUM(E103*F103)</f>
        <v>2800</v>
      </c>
      <c r="H103" s="71"/>
      <c r="I103" s="35"/>
      <c r="J103" s="78"/>
      <c r="K103" s="35"/>
      <c r="L103" s="35">
        <v>3.5</v>
      </c>
      <c r="M103" s="80">
        <f t="shared" si="8"/>
        <v>3500</v>
      </c>
      <c r="N103" s="52"/>
      <c r="O103" s="53">
        <f t="shared" si="9"/>
        <v>700</v>
      </c>
      <c r="P103" s="52">
        <f>SUM(M103)</f>
        <v>3500</v>
      </c>
      <c r="Q103" s="52"/>
      <c r="R103" s="35"/>
      <c r="S103" s="35"/>
    </row>
    <row r="104" spans="1:19" s="31" customFormat="1" ht="18.95" customHeight="1">
      <c r="A104" s="35">
        <v>11</v>
      </c>
      <c r="B104" s="35">
        <v>6</v>
      </c>
      <c r="C104" s="38" t="s">
        <v>77</v>
      </c>
      <c r="D104" s="35" t="s">
        <v>144</v>
      </c>
      <c r="E104" s="35">
        <v>1800</v>
      </c>
      <c r="F104" s="35">
        <v>4.0999999999999996</v>
      </c>
      <c r="G104" s="70">
        <f t="shared" si="10"/>
        <v>7380</v>
      </c>
      <c r="H104" s="71">
        <v>540</v>
      </c>
      <c r="I104" s="35"/>
      <c r="J104" s="78"/>
      <c r="K104" s="35">
        <v>250</v>
      </c>
      <c r="L104" s="35">
        <v>5.85</v>
      </c>
      <c r="M104" s="80">
        <f t="shared" si="8"/>
        <v>10530</v>
      </c>
      <c r="N104" s="52"/>
      <c r="O104" s="53">
        <f t="shared" si="9"/>
        <v>2360</v>
      </c>
      <c r="P104" s="52">
        <v>10630</v>
      </c>
      <c r="Q104" s="52"/>
      <c r="R104" s="35"/>
      <c r="S104" s="35"/>
    </row>
    <row r="105" spans="1:19" s="31" customFormat="1" ht="18.95" customHeight="1">
      <c r="A105" s="102">
        <v>11</v>
      </c>
      <c r="B105" s="102">
        <v>20</v>
      </c>
      <c r="C105" s="111" t="s">
        <v>60</v>
      </c>
      <c r="D105" s="35" t="s">
        <v>144</v>
      </c>
      <c r="E105" s="35">
        <v>260</v>
      </c>
      <c r="F105" s="35">
        <v>2.8</v>
      </c>
      <c r="G105" s="70">
        <f t="shared" si="10"/>
        <v>728</v>
      </c>
      <c r="H105" s="71">
        <v>60</v>
      </c>
      <c r="I105" s="35"/>
      <c r="J105" s="78"/>
      <c r="K105" s="35">
        <v>20</v>
      </c>
      <c r="L105" s="35">
        <v>4.6500000000000004</v>
      </c>
      <c r="M105" s="80">
        <f t="shared" si="8"/>
        <v>1209</v>
      </c>
      <c r="N105" s="52"/>
      <c r="O105" s="53">
        <f t="shared" si="9"/>
        <v>401</v>
      </c>
      <c r="P105" s="52"/>
      <c r="Q105" s="52">
        <f>SUM(M105)</f>
        <v>1209</v>
      </c>
      <c r="R105" s="35"/>
      <c r="S105" s="35"/>
    </row>
    <row r="106" spans="1:19" s="31" customFormat="1" ht="18.95" customHeight="1">
      <c r="A106" s="104"/>
      <c r="B106" s="104"/>
      <c r="C106" s="113"/>
      <c r="D106" s="35" t="s">
        <v>61</v>
      </c>
      <c r="E106" s="35">
        <v>10</v>
      </c>
      <c r="F106" s="35">
        <v>49</v>
      </c>
      <c r="G106" s="70">
        <f t="shared" si="10"/>
        <v>490</v>
      </c>
      <c r="H106" s="71">
        <v>60</v>
      </c>
      <c r="I106" s="35"/>
      <c r="J106" s="78"/>
      <c r="L106" s="35">
        <v>75</v>
      </c>
      <c r="M106" s="80">
        <f t="shared" si="8"/>
        <v>750</v>
      </c>
      <c r="N106" s="52"/>
      <c r="O106" s="53">
        <f t="shared" si="9"/>
        <v>200</v>
      </c>
      <c r="P106" s="52"/>
      <c r="Q106" s="52">
        <f>SUM(M106)</f>
        <v>750</v>
      </c>
      <c r="R106" s="35"/>
      <c r="S106" s="35"/>
    </row>
    <row r="107" spans="1:19" s="31" customFormat="1" ht="18.95" customHeight="1">
      <c r="A107" s="35">
        <v>11</v>
      </c>
      <c r="B107" s="35">
        <v>26</v>
      </c>
      <c r="C107" s="38" t="s">
        <v>42</v>
      </c>
      <c r="D107" s="35" t="s">
        <v>61</v>
      </c>
      <c r="E107" s="35">
        <v>14</v>
      </c>
      <c r="F107" s="35">
        <v>49</v>
      </c>
      <c r="G107" s="70">
        <f t="shared" si="10"/>
        <v>686</v>
      </c>
      <c r="H107" s="71">
        <v>75</v>
      </c>
      <c r="I107" s="35"/>
      <c r="J107" s="78"/>
      <c r="K107" s="35"/>
      <c r="L107" s="35">
        <v>78</v>
      </c>
      <c r="M107" s="80">
        <f t="shared" si="8"/>
        <v>1092</v>
      </c>
      <c r="N107" s="52">
        <v>50</v>
      </c>
      <c r="O107" s="53">
        <f t="shared" si="9"/>
        <v>281</v>
      </c>
      <c r="P107" s="52">
        <v>1092</v>
      </c>
      <c r="Q107" s="52"/>
      <c r="R107" s="35" t="s">
        <v>139</v>
      </c>
      <c r="S107" s="35"/>
    </row>
    <row r="108" spans="1:19" s="31" customFormat="1" ht="18.95" customHeight="1">
      <c r="A108" s="102">
        <v>12</v>
      </c>
      <c r="B108" s="102">
        <v>12</v>
      </c>
      <c r="C108" s="115" t="s">
        <v>145</v>
      </c>
      <c r="D108" s="35" t="s">
        <v>146</v>
      </c>
      <c r="E108" s="35">
        <v>71</v>
      </c>
      <c r="F108" s="35">
        <v>44</v>
      </c>
      <c r="G108" s="70">
        <f t="shared" si="10"/>
        <v>3124</v>
      </c>
      <c r="H108" s="71">
        <v>60</v>
      </c>
      <c r="I108" s="35"/>
      <c r="J108" s="78"/>
      <c r="K108" s="35"/>
      <c r="L108" s="35">
        <v>46</v>
      </c>
      <c r="M108" s="80">
        <f t="shared" si="8"/>
        <v>3266</v>
      </c>
      <c r="N108" s="52"/>
      <c r="O108" s="53">
        <f t="shared" si="9"/>
        <v>82</v>
      </c>
      <c r="P108" s="52">
        <f>SUM(M108)</f>
        <v>3266</v>
      </c>
      <c r="Q108" s="52"/>
      <c r="R108" s="35"/>
      <c r="S108" s="35"/>
    </row>
    <row r="109" spans="1:19" s="31" customFormat="1" ht="18.95" customHeight="1">
      <c r="A109" s="104"/>
      <c r="B109" s="104"/>
      <c r="C109" s="116"/>
      <c r="D109" s="35" t="s">
        <v>147</v>
      </c>
      <c r="E109" s="35">
        <v>74</v>
      </c>
      <c r="F109" s="35">
        <v>31</v>
      </c>
      <c r="G109" s="70">
        <f t="shared" si="10"/>
        <v>2294</v>
      </c>
      <c r="H109" s="71"/>
      <c r="I109" s="35">
        <v>50</v>
      </c>
      <c r="J109" s="78"/>
      <c r="K109" s="35">
        <v>80</v>
      </c>
      <c r="L109" s="35">
        <v>34</v>
      </c>
      <c r="M109" s="80">
        <f t="shared" si="8"/>
        <v>2516</v>
      </c>
      <c r="N109" s="52"/>
      <c r="O109" s="53">
        <f t="shared" si="9"/>
        <v>92</v>
      </c>
      <c r="P109" s="52">
        <f>SUM(M109)</f>
        <v>2516</v>
      </c>
      <c r="Q109" s="52"/>
      <c r="R109" s="35"/>
      <c r="S109" s="35"/>
    </row>
    <row r="110" spans="1:19" s="31" customFormat="1" ht="18.95" customHeight="1">
      <c r="A110" s="102">
        <v>12</v>
      </c>
      <c r="B110" s="102">
        <v>12</v>
      </c>
      <c r="C110" s="115" t="s">
        <v>148</v>
      </c>
      <c r="D110" s="35" t="s">
        <v>149</v>
      </c>
      <c r="E110" s="35">
        <v>250</v>
      </c>
      <c r="F110" s="35">
        <v>20.5</v>
      </c>
      <c r="G110" s="70">
        <f t="shared" si="10"/>
        <v>5125</v>
      </c>
      <c r="H110" s="71"/>
      <c r="I110" s="35"/>
      <c r="J110" s="78"/>
      <c r="K110" s="35"/>
      <c r="L110" s="35">
        <v>35</v>
      </c>
      <c r="M110" s="80">
        <f t="shared" si="8"/>
        <v>8750</v>
      </c>
      <c r="N110" s="52"/>
      <c r="O110" s="53">
        <f t="shared" si="9"/>
        <v>3625</v>
      </c>
      <c r="P110" s="121">
        <f>SUM(M110:M112)</f>
        <v>11555</v>
      </c>
      <c r="Q110" s="52"/>
      <c r="R110" s="35"/>
      <c r="S110" s="102" t="s">
        <v>62</v>
      </c>
    </row>
    <row r="111" spans="1:19" s="31" customFormat="1" ht="18.95" customHeight="1">
      <c r="A111" s="103"/>
      <c r="B111" s="103"/>
      <c r="C111" s="117"/>
      <c r="D111" s="35" t="s">
        <v>150</v>
      </c>
      <c r="E111" s="35">
        <v>15</v>
      </c>
      <c r="F111" s="35">
        <v>96</v>
      </c>
      <c r="G111" s="70">
        <f t="shared" si="10"/>
        <v>1440</v>
      </c>
      <c r="H111" s="71"/>
      <c r="I111" s="35"/>
      <c r="J111" s="78"/>
      <c r="K111" s="35"/>
      <c r="L111" s="35">
        <v>135</v>
      </c>
      <c r="M111" s="80">
        <f t="shared" si="8"/>
        <v>2025</v>
      </c>
      <c r="N111" s="52"/>
      <c r="O111" s="53">
        <f t="shared" si="9"/>
        <v>585</v>
      </c>
      <c r="P111" s="126"/>
      <c r="Q111" s="52"/>
      <c r="R111" s="35"/>
      <c r="S111" s="103"/>
    </row>
    <row r="112" spans="1:19" s="31" customFormat="1" ht="18.95" customHeight="1">
      <c r="A112" s="104"/>
      <c r="B112" s="104"/>
      <c r="C112" s="116"/>
      <c r="D112" s="35" t="s">
        <v>138</v>
      </c>
      <c r="E112" s="35">
        <v>6</v>
      </c>
      <c r="F112" s="35">
        <v>90</v>
      </c>
      <c r="G112" s="70">
        <f t="shared" si="10"/>
        <v>540</v>
      </c>
      <c r="H112" s="71"/>
      <c r="I112" s="35"/>
      <c r="J112" s="78"/>
      <c r="K112" s="35"/>
      <c r="L112" s="35">
        <v>130</v>
      </c>
      <c r="M112" s="80">
        <f t="shared" si="8"/>
        <v>780</v>
      </c>
      <c r="N112" s="52"/>
      <c r="O112" s="53">
        <f t="shared" si="9"/>
        <v>240</v>
      </c>
      <c r="P112" s="122"/>
      <c r="Q112" s="52"/>
      <c r="R112" s="35"/>
      <c r="S112" s="104"/>
    </row>
    <row r="113" spans="1:19" s="31" customFormat="1" ht="18.95" customHeight="1">
      <c r="A113" s="102">
        <v>12</v>
      </c>
      <c r="B113" s="102">
        <v>13</v>
      </c>
      <c r="C113" s="38" t="s">
        <v>38</v>
      </c>
      <c r="D113" s="35" t="s">
        <v>151</v>
      </c>
      <c r="E113" s="35">
        <v>20</v>
      </c>
      <c r="F113" s="35">
        <v>8</v>
      </c>
      <c r="G113" s="70">
        <f t="shared" si="10"/>
        <v>160</v>
      </c>
      <c r="H113" s="71">
        <v>60</v>
      </c>
      <c r="I113" s="35"/>
      <c r="J113" s="78"/>
      <c r="K113" s="35"/>
      <c r="L113" s="35">
        <v>16</v>
      </c>
      <c r="M113" s="80">
        <f t="shared" si="8"/>
        <v>320</v>
      </c>
      <c r="N113" s="52"/>
      <c r="O113" s="53">
        <f t="shared" si="9"/>
        <v>100</v>
      </c>
      <c r="P113" s="52"/>
      <c r="Q113" s="52">
        <f>SUM(M113)</f>
        <v>320</v>
      </c>
      <c r="R113" s="35"/>
      <c r="S113" s="35"/>
    </row>
    <row r="114" spans="1:19" s="31" customFormat="1" ht="18.95" customHeight="1">
      <c r="A114" s="104"/>
      <c r="B114" s="104"/>
      <c r="C114" s="38" t="s">
        <v>69</v>
      </c>
      <c r="D114" s="35" t="s">
        <v>31</v>
      </c>
      <c r="E114" s="35">
        <v>12</v>
      </c>
      <c r="F114" s="35">
        <v>98</v>
      </c>
      <c r="G114" s="70">
        <f t="shared" si="10"/>
        <v>1176</v>
      </c>
      <c r="H114" s="71"/>
      <c r="I114" s="35"/>
      <c r="J114" s="78"/>
      <c r="K114" s="35"/>
      <c r="L114" s="35">
        <v>139</v>
      </c>
      <c r="M114" s="80">
        <f t="shared" si="8"/>
        <v>1668</v>
      </c>
      <c r="N114" s="52"/>
      <c r="O114" s="53">
        <f t="shared" si="9"/>
        <v>492</v>
      </c>
      <c r="P114" s="52">
        <v>2641</v>
      </c>
      <c r="Q114" s="52"/>
      <c r="R114" s="35"/>
      <c r="S114" s="35" t="s">
        <v>152</v>
      </c>
    </row>
    <row r="115" spans="1:19" s="31" customFormat="1" ht="18.95" customHeight="1">
      <c r="A115" s="35">
        <v>12</v>
      </c>
      <c r="B115" s="102">
        <v>20</v>
      </c>
      <c r="C115" s="38" t="s">
        <v>63</v>
      </c>
      <c r="D115" s="35" t="s">
        <v>153</v>
      </c>
      <c r="E115" s="35">
        <v>3950</v>
      </c>
      <c r="F115" s="35">
        <v>19.5</v>
      </c>
      <c r="G115" s="70">
        <f t="shared" si="10"/>
        <v>77025</v>
      </c>
      <c r="H115" s="71"/>
      <c r="I115" s="35">
        <v>211</v>
      </c>
      <c r="J115" s="78"/>
      <c r="K115" s="35">
        <v>40</v>
      </c>
      <c r="L115" s="35">
        <v>33</v>
      </c>
      <c r="M115" s="80">
        <f t="shared" si="8"/>
        <v>130350</v>
      </c>
      <c r="N115" s="52">
        <v>15930</v>
      </c>
      <c r="O115" s="53">
        <f t="shared" si="9"/>
        <v>37144</v>
      </c>
      <c r="P115" s="52">
        <v>129690</v>
      </c>
      <c r="Q115" s="52">
        <f>SUM(M115-P115)</f>
        <v>660</v>
      </c>
      <c r="R115" s="35"/>
      <c r="S115" s="35"/>
    </row>
    <row r="116" spans="1:19" s="31" customFormat="1" ht="18.95" customHeight="1">
      <c r="A116" s="35">
        <v>12</v>
      </c>
      <c r="B116" s="104"/>
      <c r="C116" s="38" t="s">
        <v>77</v>
      </c>
      <c r="D116" s="35" t="s">
        <v>154</v>
      </c>
      <c r="E116" s="35">
        <v>4500</v>
      </c>
      <c r="F116" s="35">
        <v>1.9</v>
      </c>
      <c r="G116" s="70">
        <f t="shared" si="10"/>
        <v>8550</v>
      </c>
      <c r="H116" s="71">
        <v>460</v>
      </c>
      <c r="I116" s="35"/>
      <c r="J116" s="78"/>
      <c r="K116" s="35"/>
      <c r="L116" s="35">
        <v>2.65</v>
      </c>
      <c r="M116" s="80">
        <f t="shared" si="8"/>
        <v>11925</v>
      </c>
      <c r="N116" s="52"/>
      <c r="O116" s="53">
        <f t="shared" si="9"/>
        <v>2915</v>
      </c>
      <c r="P116" s="52">
        <v>11925</v>
      </c>
      <c r="Q116" s="52"/>
      <c r="R116" s="35"/>
      <c r="S116" s="35"/>
    </row>
    <row r="117" spans="1:19" s="31" customFormat="1" ht="18.95" customHeight="1">
      <c r="A117" s="35">
        <v>12</v>
      </c>
      <c r="B117" s="102">
        <v>29</v>
      </c>
      <c r="C117" s="115" t="s">
        <v>155</v>
      </c>
      <c r="D117" s="35" t="s">
        <v>156</v>
      </c>
      <c r="E117" s="35">
        <v>150</v>
      </c>
      <c r="F117" s="35">
        <v>110</v>
      </c>
      <c r="G117" s="70">
        <f t="shared" si="10"/>
        <v>16500</v>
      </c>
      <c r="H117" s="71"/>
      <c r="I117" s="35"/>
      <c r="J117" s="78"/>
      <c r="K117" s="35"/>
      <c r="L117" s="35">
        <v>158</v>
      </c>
      <c r="M117" s="80">
        <f t="shared" si="8"/>
        <v>23700</v>
      </c>
      <c r="N117" s="52"/>
      <c r="O117" s="128" t="s">
        <v>157</v>
      </c>
      <c r="P117" s="129"/>
      <c r="Q117" s="130"/>
      <c r="R117" s="35"/>
      <c r="S117" s="35"/>
    </row>
    <row r="118" spans="1:19" s="31" customFormat="1" ht="18.95" customHeight="1">
      <c r="A118" s="35"/>
      <c r="B118" s="103"/>
      <c r="C118" s="116"/>
      <c r="D118" s="35" t="s">
        <v>149</v>
      </c>
      <c r="E118" s="35">
        <v>150</v>
      </c>
      <c r="F118" s="35">
        <v>19</v>
      </c>
      <c r="G118" s="70">
        <f t="shared" si="10"/>
        <v>2850</v>
      </c>
      <c r="H118" s="71"/>
      <c r="I118" s="35"/>
      <c r="J118" s="78"/>
      <c r="K118" s="35"/>
      <c r="L118" s="35">
        <v>36</v>
      </c>
      <c r="M118" s="80">
        <f t="shared" si="8"/>
        <v>5400</v>
      </c>
      <c r="N118" s="52"/>
      <c r="O118" s="131"/>
      <c r="P118" s="132"/>
      <c r="Q118" s="133"/>
      <c r="R118" s="35"/>
      <c r="S118" s="35"/>
    </row>
    <row r="119" spans="1:19" s="31" customFormat="1" ht="18.95" customHeight="1">
      <c r="A119" s="35">
        <v>12</v>
      </c>
      <c r="B119" s="103"/>
      <c r="C119" s="115" t="s">
        <v>42</v>
      </c>
      <c r="D119" s="35" t="s">
        <v>158</v>
      </c>
      <c r="E119" s="35">
        <v>410</v>
      </c>
      <c r="F119" s="35">
        <v>9.5</v>
      </c>
      <c r="G119" s="70">
        <v>3845</v>
      </c>
      <c r="H119" s="71">
        <v>571</v>
      </c>
      <c r="I119" s="35"/>
      <c r="J119" s="78"/>
      <c r="K119" s="35"/>
      <c r="L119" s="35">
        <v>15.6</v>
      </c>
      <c r="M119" s="80">
        <f t="shared" si="8"/>
        <v>6396</v>
      </c>
      <c r="N119" s="52">
        <v>410</v>
      </c>
      <c r="O119" s="53">
        <f>M119-G119-H119-I119-J119-K119-N119</f>
        <v>1570</v>
      </c>
      <c r="P119" s="52">
        <v>6396</v>
      </c>
      <c r="Q119" s="52"/>
      <c r="R119" s="35" t="s">
        <v>159</v>
      </c>
      <c r="S119" s="35"/>
    </row>
    <row r="120" spans="1:19" s="31" customFormat="1" ht="18.95" customHeight="1">
      <c r="A120" s="35"/>
      <c r="B120" s="103"/>
      <c r="C120" s="116"/>
      <c r="D120" s="35" t="s">
        <v>160</v>
      </c>
      <c r="E120" s="35">
        <v>410</v>
      </c>
      <c r="F120" s="35">
        <v>8.5</v>
      </c>
      <c r="G120" s="70">
        <v>3502</v>
      </c>
      <c r="H120" s="71"/>
      <c r="I120" s="35"/>
      <c r="J120" s="78"/>
      <c r="K120" s="35"/>
      <c r="L120" s="35">
        <v>14.5</v>
      </c>
      <c r="M120" s="80">
        <f t="shared" si="8"/>
        <v>5945</v>
      </c>
      <c r="N120" s="52">
        <v>410</v>
      </c>
      <c r="O120" s="53">
        <f>M120-G120-H120-I120-J120-K120-N120</f>
        <v>2033</v>
      </c>
      <c r="P120" s="52">
        <v>5945</v>
      </c>
      <c r="Q120" s="52"/>
      <c r="R120" s="35" t="s">
        <v>159</v>
      </c>
      <c r="S120" s="35"/>
    </row>
    <row r="121" spans="1:19" s="31" customFormat="1" ht="18.95" customHeight="1">
      <c r="A121" s="35">
        <v>12</v>
      </c>
      <c r="B121" s="103"/>
      <c r="C121" s="38" t="s">
        <v>161</v>
      </c>
      <c r="D121" s="35" t="s">
        <v>31</v>
      </c>
      <c r="E121" s="35">
        <v>15</v>
      </c>
      <c r="F121" s="35">
        <v>95</v>
      </c>
      <c r="G121" s="70">
        <f t="shared" si="10"/>
        <v>1425</v>
      </c>
      <c r="H121" s="71"/>
      <c r="I121" s="35"/>
      <c r="J121" s="78"/>
      <c r="K121" s="35"/>
      <c r="L121" s="35">
        <v>139</v>
      </c>
      <c r="M121" s="80">
        <f t="shared" si="8"/>
        <v>2085</v>
      </c>
      <c r="N121" s="52"/>
      <c r="O121" s="53">
        <f t="shared" si="9"/>
        <v>660</v>
      </c>
      <c r="P121" s="52">
        <f>SUM(M121)</f>
        <v>2085</v>
      </c>
      <c r="Q121" s="52"/>
      <c r="R121" s="35"/>
      <c r="S121" s="35"/>
    </row>
    <row r="122" spans="1:19" s="31" customFormat="1" ht="18.95" customHeight="1">
      <c r="A122" s="35">
        <v>12</v>
      </c>
      <c r="B122" s="104"/>
      <c r="C122" s="38" t="s">
        <v>162</v>
      </c>
      <c r="D122" s="35" t="s">
        <v>163</v>
      </c>
      <c r="E122" s="35">
        <v>10</v>
      </c>
      <c r="F122" s="35">
        <v>69</v>
      </c>
      <c r="G122" s="70">
        <f t="shared" si="10"/>
        <v>690</v>
      </c>
      <c r="H122" s="71"/>
      <c r="I122" s="35"/>
      <c r="J122" s="78"/>
      <c r="K122" s="35"/>
      <c r="L122" s="35">
        <v>92</v>
      </c>
      <c r="M122" s="80">
        <f t="shared" si="8"/>
        <v>920</v>
      </c>
      <c r="N122" s="52"/>
      <c r="O122" s="53">
        <f t="shared" si="9"/>
        <v>230</v>
      </c>
      <c r="P122" s="52"/>
      <c r="Q122" s="52">
        <f>SUM(M122)</f>
        <v>920</v>
      </c>
      <c r="R122" s="35"/>
      <c r="S122" s="35"/>
    </row>
    <row r="123" spans="1:19" s="31" customFormat="1" ht="18.95" customHeight="1">
      <c r="A123" s="35"/>
      <c r="B123" s="35"/>
      <c r="C123" s="38"/>
      <c r="D123" s="35" t="s">
        <v>31</v>
      </c>
      <c r="E123" s="35">
        <v>3</v>
      </c>
      <c r="F123" s="35">
        <v>95</v>
      </c>
      <c r="G123" s="70">
        <f t="shared" si="10"/>
        <v>285</v>
      </c>
      <c r="H123" s="71"/>
      <c r="I123" s="35">
        <v>75</v>
      </c>
      <c r="J123" s="78"/>
      <c r="K123" s="35"/>
      <c r="L123" s="35">
        <v>139</v>
      </c>
      <c r="M123" s="80">
        <f t="shared" si="8"/>
        <v>417</v>
      </c>
      <c r="N123" s="52"/>
      <c r="O123" s="53">
        <f t="shared" si="9"/>
        <v>57</v>
      </c>
      <c r="P123" s="52"/>
      <c r="Q123" s="52">
        <f>SUM(M123)</f>
        <v>417</v>
      </c>
      <c r="R123" s="35"/>
      <c r="S123" s="35"/>
    </row>
    <row r="124" spans="1:19" s="31" customFormat="1" ht="18.95" customHeight="1">
      <c r="A124" s="35"/>
      <c r="B124" s="35"/>
      <c r="C124" s="38"/>
      <c r="D124" s="35"/>
      <c r="E124" s="35"/>
      <c r="F124" s="35"/>
      <c r="G124" s="35"/>
      <c r="H124" s="71"/>
      <c r="I124" s="35"/>
      <c r="J124" s="78"/>
      <c r="K124" s="35"/>
      <c r="L124" s="35"/>
      <c r="M124" s="52"/>
      <c r="N124" s="52"/>
      <c r="O124" s="53"/>
      <c r="P124" s="52"/>
      <c r="Q124" s="52"/>
      <c r="R124" s="35"/>
      <c r="S124" s="35"/>
    </row>
    <row r="125" spans="1:19" ht="18.95" customHeight="1">
      <c r="A125" s="35"/>
      <c r="B125" s="35"/>
      <c r="C125" s="38"/>
      <c r="D125" s="35"/>
      <c r="E125" s="35"/>
      <c r="F125" s="35"/>
      <c r="G125" s="35"/>
      <c r="H125" s="71"/>
      <c r="I125" s="35"/>
      <c r="J125" s="78"/>
      <c r="K125" s="35"/>
      <c r="L125" s="35"/>
      <c r="M125" s="52"/>
      <c r="N125" s="52"/>
      <c r="O125" s="53"/>
      <c r="P125" s="52"/>
      <c r="Q125" s="52"/>
      <c r="R125" s="35"/>
    </row>
    <row r="126" spans="1:19" ht="18.95" customHeight="1">
      <c r="A126" s="35"/>
      <c r="B126" s="35"/>
      <c r="C126" s="38"/>
      <c r="D126" s="35"/>
      <c r="E126" s="35"/>
      <c r="F126" s="35"/>
      <c r="G126" s="35"/>
      <c r="H126" s="71"/>
      <c r="I126" s="35"/>
      <c r="J126" s="78"/>
      <c r="K126" s="35"/>
      <c r="L126" s="35"/>
      <c r="M126" s="52"/>
      <c r="N126" s="52"/>
      <c r="O126" s="53"/>
      <c r="P126" s="52"/>
      <c r="Q126" s="52"/>
      <c r="R126" s="35"/>
    </row>
    <row r="127" spans="1:19" ht="18.95" customHeight="1">
      <c r="A127" s="99" t="s">
        <v>164</v>
      </c>
      <c r="B127" s="100"/>
      <c r="C127" s="100"/>
      <c r="D127" s="101"/>
      <c r="E127" s="35">
        <f>SUM(E5:E126)</f>
        <v>54350</v>
      </c>
      <c r="F127" s="35">
        <f>SUM(F5:F126)</f>
        <v>6838.28</v>
      </c>
      <c r="G127" s="35"/>
      <c r="H127" s="71">
        <f t="shared" ref="H127:S127" si="11">SUM(H5:H126)</f>
        <v>8330</v>
      </c>
      <c r="I127" s="35">
        <f t="shared" si="11"/>
        <v>1082</v>
      </c>
      <c r="J127" s="78">
        <f t="shared" si="11"/>
        <v>0</v>
      </c>
      <c r="K127" s="35">
        <f t="shared" si="11"/>
        <v>2360</v>
      </c>
      <c r="L127" s="35">
        <f t="shared" si="11"/>
        <v>9471.6299999999992</v>
      </c>
      <c r="M127" s="35">
        <f t="shared" si="11"/>
        <v>569663.5</v>
      </c>
      <c r="N127" s="35">
        <f t="shared" si="11"/>
        <v>27321</v>
      </c>
      <c r="O127" s="89">
        <f t="shared" si="11"/>
        <v>140024.9</v>
      </c>
      <c r="P127" s="35">
        <f t="shared" si="11"/>
        <v>503502.5</v>
      </c>
      <c r="Q127" s="35">
        <f t="shared" si="11"/>
        <v>5249</v>
      </c>
      <c r="R127" s="35">
        <f t="shared" si="11"/>
        <v>0</v>
      </c>
      <c r="S127" s="35">
        <f t="shared" si="11"/>
        <v>390939</v>
      </c>
    </row>
    <row r="128" spans="1:19">
      <c r="S128" s="49"/>
    </row>
    <row r="129" spans="19:19">
      <c r="S129" s="49"/>
    </row>
    <row r="130" spans="19:19">
      <c r="S130" s="49"/>
    </row>
    <row r="131" spans="19:19">
      <c r="S131" s="49"/>
    </row>
    <row r="132" spans="19:19">
      <c r="S132" s="49"/>
    </row>
    <row r="133" spans="19:19">
      <c r="S133" s="49"/>
    </row>
    <row r="134" spans="19:19">
      <c r="S134" s="49"/>
    </row>
    <row r="135" spans="19:19">
      <c r="S135" s="49"/>
    </row>
    <row r="136" spans="19:19">
      <c r="S136" s="49"/>
    </row>
    <row r="137" spans="19:19">
      <c r="S137" s="49"/>
    </row>
    <row r="138" spans="19:19">
      <c r="S138" s="49"/>
    </row>
    <row r="139" spans="19:19">
      <c r="S139" s="49"/>
    </row>
    <row r="140" spans="19:19">
      <c r="S140" s="49"/>
    </row>
    <row r="141" spans="19:19">
      <c r="S141" s="49"/>
    </row>
    <row r="142" spans="19:19">
      <c r="S142" s="49"/>
    </row>
    <row r="143" spans="19:19">
      <c r="S143" s="49"/>
    </row>
    <row r="144" spans="19:19">
      <c r="S144" s="49"/>
    </row>
    <row r="145" spans="19:19">
      <c r="S145" s="49"/>
    </row>
    <row r="146" spans="19:19">
      <c r="S146" s="49"/>
    </row>
    <row r="147" spans="19:19">
      <c r="S147" s="49"/>
    </row>
    <row r="148" spans="19:19">
      <c r="S148" s="49"/>
    </row>
    <row r="149" spans="19:19">
      <c r="S149" s="49"/>
    </row>
    <row r="150" spans="19:19">
      <c r="S150" s="49"/>
    </row>
    <row r="151" spans="19:19">
      <c r="S151" s="49"/>
    </row>
    <row r="152" spans="19:19">
      <c r="S152" s="49"/>
    </row>
    <row r="153" spans="19:19">
      <c r="S153" s="49"/>
    </row>
    <row r="154" spans="19:19">
      <c r="S154" s="49"/>
    </row>
    <row r="155" spans="19:19">
      <c r="S155" s="49"/>
    </row>
    <row r="156" spans="19:19">
      <c r="S156" s="49"/>
    </row>
    <row r="157" spans="19:19">
      <c r="S157" s="49"/>
    </row>
    <row r="158" spans="19:19">
      <c r="S158" s="49"/>
    </row>
    <row r="159" spans="19:19">
      <c r="S159" s="49"/>
    </row>
    <row r="160" spans="19:19">
      <c r="S160" s="49"/>
    </row>
    <row r="161" spans="19:19">
      <c r="S161" s="49"/>
    </row>
    <row r="162" spans="19:19">
      <c r="S162" s="49"/>
    </row>
    <row r="163" spans="19:19">
      <c r="S163" s="49"/>
    </row>
    <row r="164" spans="19:19">
      <c r="S164" s="49"/>
    </row>
    <row r="165" spans="19:19">
      <c r="S165" s="49"/>
    </row>
    <row r="166" spans="19:19">
      <c r="S166" s="49"/>
    </row>
    <row r="167" spans="19:19">
      <c r="S167" s="49"/>
    </row>
    <row r="168" spans="19:19">
      <c r="S168" s="49"/>
    </row>
    <row r="169" spans="19:19">
      <c r="S169" s="49"/>
    </row>
    <row r="170" spans="19:19">
      <c r="S170" s="49"/>
    </row>
    <row r="171" spans="19:19">
      <c r="S171" s="49"/>
    </row>
    <row r="172" spans="19:19">
      <c r="S172" s="49"/>
    </row>
    <row r="173" spans="19:19">
      <c r="S173" s="49"/>
    </row>
    <row r="174" spans="19:19">
      <c r="S174" s="49"/>
    </row>
    <row r="175" spans="19:19">
      <c r="S175" s="49"/>
    </row>
    <row r="176" spans="19:19">
      <c r="S176" s="49"/>
    </row>
    <row r="177" spans="19:19">
      <c r="S177" s="49"/>
    </row>
    <row r="178" spans="19:19">
      <c r="S178" s="49"/>
    </row>
    <row r="179" spans="19:19">
      <c r="S179" s="49"/>
    </row>
    <row r="180" spans="19:19">
      <c r="S180" s="49"/>
    </row>
    <row r="181" spans="19:19">
      <c r="S181" s="49"/>
    </row>
    <row r="182" spans="19:19">
      <c r="S182" s="49"/>
    </row>
    <row r="183" spans="19:19">
      <c r="S183" s="49"/>
    </row>
    <row r="184" spans="19:19">
      <c r="S184" s="49"/>
    </row>
    <row r="185" spans="19:19">
      <c r="S185" s="49"/>
    </row>
    <row r="186" spans="19:19">
      <c r="S186" s="49"/>
    </row>
    <row r="187" spans="19:19">
      <c r="S187" s="49"/>
    </row>
    <row r="188" spans="19:19">
      <c r="S188" s="49"/>
    </row>
    <row r="189" spans="19:19">
      <c r="S189" s="49"/>
    </row>
    <row r="190" spans="19:19">
      <c r="S190" s="49"/>
    </row>
    <row r="191" spans="19:19">
      <c r="S191" s="49"/>
    </row>
    <row r="192" spans="19:19">
      <c r="S192" s="49"/>
    </row>
    <row r="193" spans="19:19">
      <c r="S193" s="49"/>
    </row>
    <row r="194" spans="19:19">
      <c r="S194" s="49"/>
    </row>
    <row r="195" spans="19:19">
      <c r="S195" s="49"/>
    </row>
    <row r="196" spans="19:19">
      <c r="S196" s="49"/>
    </row>
    <row r="197" spans="19:19">
      <c r="S197" s="49"/>
    </row>
    <row r="198" spans="19:19">
      <c r="S198" s="49"/>
    </row>
    <row r="199" spans="19:19">
      <c r="S199" s="49"/>
    </row>
    <row r="200" spans="19:19">
      <c r="S200" s="49"/>
    </row>
    <row r="201" spans="19:19">
      <c r="S201" s="49"/>
    </row>
  </sheetData>
  <mergeCells count="92">
    <mergeCell ref="S110:S112"/>
    <mergeCell ref="O117:Q118"/>
    <mergeCell ref="S3:S4"/>
    <mergeCell ref="S25:S27"/>
    <mergeCell ref="S35:S36"/>
    <mergeCell ref="S56:S58"/>
    <mergeCell ref="S62:S66"/>
    <mergeCell ref="P87:P91"/>
    <mergeCell ref="P93:P95"/>
    <mergeCell ref="P96:P97"/>
    <mergeCell ref="P110:P112"/>
    <mergeCell ref="R3:R4"/>
    <mergeCell ref="R25:R27"/>
    <mergeCell ref="R35:R36"/>
    <mergeCell ref="R50:R51"/>
    <mergeCell ref="R56:R58"/>
    <mergeCell ref="R62:R66"/>
    <mergeCell ref="R74:R78"/>
    <mergeCell ref="R93:R95"/>
    <mergeCell ref="R96:R97"/>
    <mergeCell ref="P42:P43"/>
    <mergeCell ref="P50:P51"/>
    <mergeCell ref="P56:P58"/>
    <mergeCell ref="P59:P61"/>
    <mergeCell ref="P62:P66"/>
    <mergeCell ref="L3:L4"/>
    <mergeCell ref="M3:M4"/>
    <mergeCell ref="N3:N4"/>
    <mergeCell ref="O3:O4"/>
    <mergeCell ref="P38:P39"/>
    <mergeCell ref="F3:F4"/>
    <mergeCell ref="G3:G4"/>
    <mergeCell ref="H3:H4"/>
    <mergeCell ref="I3:I4"/>
    <mergeCell ref="J3:J4"/>
    <mergeCell ref="C110:C112"/>
    <mergeCell ref="C117:C118"/>
    <mergeCell ref="C119:C120"/>
    <mergeCell ref="D3:D4"/>
    <mergeCell ref="E3:E4"/>
    <mergeCell ref="C93:C95"/>
    <mergeCell ref="C96:C97"/>
    <mergeCell ref="C98:C99"/>
    <mergeCell ref="C105:C106"/>
    <mergeCell ref="C108:C109"/>
    <mergeCell ref="C76:C78"/>
    <mergeCell ref="C79:C80"/>
    <mergeCell ref="C81:C82"/>
    <mergeCell ref="C83:C85"/>
    <mergeCell ref="C87:C91"/>
    <mergeCell ref="B113:B114"/>
    <mergeCell ref="B115:B116"/>
    <mergeCell ref="B117:B122"/>
    <mergeCell ref="C3:C4"/>
    <mergeCell ref="C5:C7"/>
    <mergeCell ref="C10:C14"/>
    <mergeCell ref="C17:C19"/>
    <mergeCell ref="C25:C27"/>
    <mergeCell ref="C33:C34"/>
    <mergeCell ref="C38:C39"/>
    <mergeCell ref="C42:C43"/>
    <mergeCell ref="C56:C58"/>
    <mergeCell ref="C59:C61"/>
    <mergeCell ref="C62:C66"/>
    <mergeCell ref="C67:C68"/>
    <mergeCell ref="C69:C72"/>
    <mergeCell ref="B38:B39"/>
    <mergeCell ref="B76:B78"/>
    <mergeCell ref="B105:B106"/>
    <mergeCell ref="B108:B109"/>
    <mergeCell ref="B110:B112"/>
    <mergeCell ref="B5:B7"/>
    <mergeCell ref="B10:B14"/>
    <mergeCell ref="B17:B19"/>
    <mergeCell ref="B25:B27"/>
    <mergeCell ref="B33:B34"/>
    <mergeCell ref="A1:S1"/>
    <mergeCell ref="A2:S2"/>
    <mergeCell ref="A3:B3"/>
    <mergeCell ref="P3:Q3"/>
    <mergeCell ref="A127:D127"/>
    <mergeCell ref="A5:A7"/>
    <mergeCell ref="A10:A14"/>
    <mergeCell ref="A17:A19"/>
    <mergeCell ref="A25:A27"/>
    <mergeCell ref="A33:A34"/>
    <mergeCell ref="A38:A39"/>
    <mergeCell ref="A76:A78"/>
    <mergeCell ref="A105:A106"/>
    <mergeCell ref="A108:A109"/>
    <mergeCell ref="A110:A112"/>
    <mergeCell ref="A113:A114"/>
  </mergeCells>
  <phoneticPr fontId="13" type="noConversion"/>
  <pageMargins left="0.235416666666667" right="7.7777777777777807E-2" top="7.7777777777777807E-2" bottom="7.7777777777777807E-2" header="0.35416666666666702" footer="0.31458333333333299"/>
  <pageSetup paperSize="9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19"/>
  <sheetViews>
    <sheetView topLeftCell="A22" workbookViewId="0">
      <selection activeCell="F50" sqref="F50"/>
    </sheetView>
  </sheetViews>
  <sheetFormatPr defaultColWidth="9" defaultRowHeight="13.5"/>
  <cols>
    <col min="1" max="1" width="3" style="31" customWidth="1"/>
    <col min="2" max="2" width="4" style="31" customWidth="1"/>
    <col min="3" max="3" width="14.25" style="32" customWidth="1"/>
    <col min="4" max="4" width="7.375" style="31" customWidth="1"/>
    <col min="5" max="5" width="8.375" style="31" customWidth="1"/>
    <col min="6" max="6" width="9" style="31"/>
    <col min="7" max="7" width="7.375" style="31" customWidth="1"/>
    <col min="8" max="8" width="2.875" style="31" customWidth="1"/>
    <col min="9" max="9" width="9" style="31"/>
    <col min="10" max="10" width="12.5" style="33" customWidth="1"/>
    <col min="11" max="11" width="11" style="34" customWidth="1"/>
    <col min="12" max="13" width="9.625" style="33" customWidth="1"/>
    <col min="14" max="14" width="7.375" style="31" customWidth="1"/>
    <col min="15" max="15" width="8.125" style="35" customWidth="1"/>
    <col min="16" max="16" width="9" style="36"/>
    <col min="17" max="17" width="9" style="30"/>
    <col min="18" max="16384" width="9" style="1"/>
  </cols>
  <sheetData>
    <row r="1" spans="1:16" s="30" customFormat="1" ht="30" customHeight="1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  <c r="L1" s="134"/>
      <c r="M1" s="134"/>
      <c r="N1" s="134"/>
      <c r="O1" s="134"/>
      <c r="P1" s="36"/>
    </row>
    <row r="2" spans="1:16" s="30" customFormat="1">
      <c r="A2" s="136" t="s">
        <v>165</v>
      </c>
      <c r="B2" s="137"/>
      <c r="C2" s="137"/>
      <c r="D2" s="137"/>
      <c r="E2" s="137"/>
      <c r="F2" s="137"/>
      <c r="G2" s="137"/>
      <c r="H2" s="137"/>
      <c r="I2" s="137"/>
      <c r="J2" s="137"/>
      <c r="K2" s="138"/>
      <c r="L2" s="137"/>
      <c r="M2" s="137"/>
      <c r="N2" s="137"/>
      <c r="O2" s="137"/>
      <c r="P2" s="36"/>
    </row>
    <row r="3" spans="1:16" s="30" customFormat="1">
      <c r="A3" s="137" t="s">
        <v>166</v>
      </c>
      <c r="B3" s="137"/>
      <c r="C3" s="137"/>
      <c r="D3" s="137"/>
      <c r="E3" s="137"/>
      <c r="F3" s="137"/>
      <c r="G3" s="137"/>
      <c r="H3" s="137"/>
      <c r="I3" s="137"/>
      <c r="J3" s="137"/>
      <c r="K3" s="138"/>
      <c r="L3" s="137"/>
      <c r="M3" s="137"/>
      <c r="N3" s="137"/>
      <c r="O3" s="137"/>
      <c r="P3" s="36"/>
    </row>
    <row r="4" spans="1:16" s="30" customFormat="1">
      <c r="A4" s="139" t="s">
        <v>2</v>
      </c>
      <c r="B4" s="139"/>
      <c r="C4" s="107" t="s">
        <v>3</v>
      </c>
      <c r="D4" s="98" t="s">
        <v>4</v>
      </c>
      <c r="E4" s="98" t="s">
        <v>5</v>
      </c>
      <c r="F4" s="98" t="s">
        <v>6</v>
      </c>
      <c r="G4" s="98" t="s">
        <v>9</v>
      </c>
      <c r="H4" s="98" t="s">
        <v>10</v>
      </c>
      <c r="I4" s="98" t="s">
        <v>12</v>
      </c>
      <c r="J4" s="120" t="s">
        <v>13</v>
      </c>
      <c r="K4" s="123" t="s">
        <v>15</v>
      </c>
      <c r="L4" s="139" t="s">
        <v>16</v>
      </c>
      <c r="M4" s="139"/>
      <c r="N4" s="98" t="s">
        <v>17</v>
      </c>
      <c r="O4" s="98" t="s">
        <v>18</v>
      </c>
      <c r="P4" s="36"/>
    </row>
    <row r="5" spans="1:16" s="30" customFormat="1">
      <c r="A5" s="35" t="s">
        <v>19</v>
      </c>
      <c r="B5" s="35" t="s">
        <v>20</v>
      </c>
      <c r="C5" s="107"/>
      <c r="D5" s="98"/>
      <c r="E5" s="98"/>
      <c r="F5" s="98"/>
      <c r="G5" s="98"/>
      <c r="H5" s="98"/>
      <c r="I5" s="98"/>
      <c r="J5" s="120"/>
      <c r="K5" s="123"/>
      <c r="L5" s="52" t="s">
        <v>167</v>
      </c>
      <c r="M5" s="52" t="s">
        <v>168</v>
      </c>
      <c r="N5" s="98"/>
      <c r="O5" s="98"/>
      <c r="P5" s="36"/>
    </row>
    <row r="6" spans="1:16" s="30" customFormat="1" ht="20.100000000000001" customHeight="1">
      <c r="A6" s="35">
        <v>1</v>
      </c>
      <c r="B6" s="39">
        <v>9</v>
      </c>
      <c r="C6" s="39" t="s">
        <v>169</v>
      </c>
      <c r="D6" s="37" t="s">
        <v>170</v>
      </c>
      <c r="E6" s="39">
        <v>232233</v>
      </c>
      <c r="F6" s="40">
        <v>0.03</v>
      </c>
      <c r="G6" s="35"/>
      <c r="H6" s="35"/>
      <c r="I6" s="52">
        <v>0.05</v>
      </c>
      <c r="J6" s="54">
        <f>SUM(E6*I6)</f>
        <v>11611.65</v>
      </c>
      <c r="K6" s="53">
        <f>SUM(J6-E6*F6-G6-H6)</f>
        <v>4644.66</v>
      </c>
      <c r="L6" s="52">
        <f>SUM(J6)</f>
        <v>11611.65</v>
      </c>
      <c r="M6" s="52"/>
      <c r="N6" s="55"/>
      <c r="O6" s="35"/>
      <c r="P6" s="36"/>
    </row>
    <row r="7" spans="1:16" s="30" customFormat="1" ht="20.100000000000001" customHeight="1">
      <c r="A7" s="35">
        <v>1</v>
      </c>
      <c r="B7" s="39">
        <v>9</v>
      </c>
      <c r="C7" s="41" t="s">
        <v>171</v>
      </c>
      <c r="D7" s="37" t="s">
        <v>170</v>
      </c>
      <c r="E7" s="39">
        <v>238000</v>
      </c>
      <c r="F7" s="40">
        <v>0.03</v>
      </c>
      <c r="G7" s="35"/>
      <c r="H7" s="35"/>
      <c r="I7" s="52">
        <v>0.05</v>
      </c>
      <c r="J7" s="54">
        <f t="shared" ref="J7:J21" si="0">SUM(E7*I7)</f>
        <v>11900</v>
      </c>
      <c r="K7" s="53">
        <f t="shared" ref="K7:K42" si="1">SUM(J7-E7*F7-G7-H7)</f>
        <v>4760</v>
      </c>
      <c r="L7" s="52">
        <f t="shared" ref="L7:L23" si="2">SUM(J7)</f>
        <v>11900</v>
      </c>
      <c r="M7" s="52"/>
      <c r="N7" s="55"/>
      <c r="O7" s="35"/>
      <c r="P7" s="36"/>
    </row>
    <row r="8" spans="1:16" s="30" customFormat="1" ht="20.100000000000001" customHeight="1">
      <c r="A8" s="35">
        <v>1</v>
      </c>
      <c r="B8" s="39">
        <v>30</v>
      </c>
      <c r="C8" s="39" t="s">
        <v>169</v>
      </c>
      <c r="D8" s="37" t="s">
        <v>170</v>
      </c>
      <c r="E8" s="39">
        <v>183000</v>
      </c>
      <c r="F8" s="40">
        <v>0.03</v>
      </c>
      <c r="G8" s="35"/>
      <c r="H8" s="35"/>
      <c r="I8" s="52">
        <v>0.05</v>
      </c>
      <c r="J8" s="54">
        <f t="shared" si="0"/>
        <v>9150</v>
      </c>
      <c r="K8" s="53">
        <f t="shared" si="1"/>
        <v>3660</v>
      </c>
      <c r="L8" s="52">
        <f t="shared" si="2"/>
        <v>9150</v>
      </c>
      <c r="M8" s="52"/>
      <c r="N8" s="55"/>
      <c r="O8" s="35"/>
      <c r="P8" s="36"/>
    </row>
    <row r="9" spans="1:16" s="30" customFormat="1" ht="20.100000000000001" customHeight="1">
      <c r="A9" s="35">
        <v>1</v>
      </c>
      <c r="B9" s="39">
        <v>31</v>
      </c>
      <c r="C9" s="39" t="s">
        <v>169</v>
      </c>
      <c r="D9" s="37" t="s">
        <v>170</v>
      </c>
      <c r="E9" s="39">
        <v>14086</v>
      </c>
      <c r="F9" s="40">
        <v>0.03</v>
      </c>
      <c r="G9" s="35"/>
      <c r="H9" s="35"/>
      <c r="I9" s="52">
        <v>0.05</v>
      </c>
      <c r="J9" s="54">
        <f t="shared" si="0"/>
        <v>704.3</v>
      </c>
      <c r="K9" s="53">
        <f t="shared" si="1"/>
        <v>281.72000000000003</v>
      </c>
      <c r="L9" s="52">
        <f t="shared" si="2"/>
        <v>704.3</v>
      </c>
      <c r="M9" s="52"/>
      <c r="N9" s="55"/>
      <c r="O9" s="56"/>
      <c r="P9" s="36"/>
    </row>
    <row r="10" spans="1:16" s="30" customFormat="1" ht="20.100000000000001" customHeight="1">
      <c r="A10" s="35">
        <v>2</v>
      </c>
      <c r="B10" s="39">
        <v>6</v>
      </c>
      <c r="C10" s="39" t="s">
        <v>169</v>
      </c>
      <c r="D10" s="37" t="s">
        <v>170</v>
      </c>
      <c r="E10" s="39">
        <v>314665</v>
      </c>
      <c r="F10" s="40">
        <v>0.03</v>
      </c>
      <c r="G10" s="35"/>
      <c r="H10" s="35"/>
      <c r="I10" s="52">
        <v>0.05</v>
      </c>
      <c r="J10" s="54">
        <f t="shared" si="0"/>
        <v>15733.25</v>
      </c>
      <c r="K10" s="53">
        <f t="shared" si="1"/>
        <v>6293.3</v>
      </c>
      <c r="L10" s="52">
        <f t="shared" si="2"/>
        <v>15733.25</v>
      </c>
      <c r="M10" s="52"/>
      <c r="N10" s="55"/>
      <c r="O10" s="35"/>
      <c r="P10" s="36"/>
    </row>
    <row r="11" spans="1:16" s="30" customFormat="1" ht="20.100000000000001" customHeight="1">
      <c r="A11" s="35">
        <v>2</v>
      </c>
      <c r="B11" s="39">
        <v>26</v>
      </c>
      <c r="C11" s="39" t="s">
        <v>169</v>
      </c>
      <c r="D11" s="37" t="s">
        <v>170</v>
      </c>
      <c r="E11" s="39">
        <v>80000</v>
      </c>
      <c r="F11" s="40">
        <v>0.03</v>
      </c>
      <c r="G11" s="35"/>
      <c r="H11" s="35"/>
      <c r="I11" s="52">
        <v>0.05</v>
      </c>
      <c r="J11" s="54">
        <f t="shared" si="0"/>
        <v>4000</v>
      </c>
      <c r="K11" s="53">
        <f t="shared" si="1"/>
        <v>1600</v>
      </c>
      <c r="L11" s="52">
        <f t="shared" si="2"/>
        <v>4000</v>
      </c>
      <c r="M11" s="52"/>
      <c r="N11" s="55"/>
      <c r="O11" s="35"/>
      <c r="P11" s="36"/>
    </row>
    <row r="12" spans="1:16" s="30" customFormat="1" ht="20.100000000000001" customHeight="1">
      <c r="A12" s="35">
        <v>3</v>
      </c>
      <c r="B12" s="39">
        <v>1</v>
      </c>
      <c r="C12" s="39" t="s">
        <v>169</v>
      </c>
      <c r="D12" s="37" t="s">
        <v>170</v>
      </c>
      <c r="E12" s="39">
        <v>206341</v>
      </c>
      <c r="F12" s="40">
        <v>0.03</v>
      </c>
      <c r="G12" s="35"/>
      <c r="H12" s="35"/>
      <c r="I12" s="52">
        <v>0.05</v>
      </c>
      <c r="J12" s="54">
        <f t="shared" si="0"/>
        <v>10317.049999999999</v>
      </c>
      <c r="K12" s="53">
        <f t="shared" si="1"/>
        <v>4126.82</v>
      </c>
      <c r="L12" s="52">
        <f t="shared" si="2"/>
        <v>10317.049999999999</v>
      </c>
      <c r="M12" s="52"/>
      <c r="N12" s="55"/>
      <c r="O12" s="35"/>
      <c r="P12" s="36"/>
    </row>
    <row r="13" spans="1:16" s="30" customFormat="1" ht="20.100000000000001" customHeight="1">
      <c r="A13" s="35">
        <v>3</v>
      </c>
      <c r="B13" s="39">
        <v>1</v>
      </c>
      <c r="C13" s="39" t="s">
        <v>169</v>
      </c>
      <c r="D13" s="37" t="s">
        <v>170</v>
      </c>
      <c r="E13" s="39">
        <v>40000</v>
      </c>
      <c r="F13" s="40">
        <v>0.03</v>
      </c>
      <c r="G13" s="35"/>
      <c r="H13" s="35"/>
      <c r="I13" s="52">
        <v>0.05</v>
      </c>
      <c r="J13" s="54">
        <f t="shared" si="0"/>
        <v>2000</v>
      </c>
      <c r="K13" s="53">
        <f t="shared" si="1"/>
        <v>800</v>
      </c>
      <c r="L13" s="52">
        <f t="shared" si="2"/>
        <v>2000</v>
      </c>
      <c r="M13" s="52"/>
      <c r="N13" s="55"/>
      <c r="O13" s="35"/>
      <c r="P13" s="36"/>
    </row>
    <row r="14" spans="1:16" s="30" customFormat="1" ht="20.100000000000001" customHeight="1">
      <c r="A14" s="35">
        <v>3</v>
      </c>
      <c r="B14" s="39">
        <v>14</v>
      </c>
      <c r="C14" s="41" t="s">
        <v>171</v>
      </c>
      <c r="D14" s="37" t="s">
        <v>170</v>
      </c>
      <c r="E14" s="39">
        <v>180000</v>
      </c>
      <c r="F14" s="40">
        <v>0.03</v>
      </c>
      <c r="G14" s="35"/>
      <c r="H14" s="35"/>
      <c r="I14" s="52">
        <v>0.05</v>
      </c>
      <c r="J14" s="54">
        <f t="shared" si="0"/>
        <v>9000</v>
      </c>
      <c r="K14" s="53">
        <f t="shared" si="1"/>
        <v>3600</v>
      </c>
      <c r="L14" s="52">
        <f t="shared" si="2"/>
        <v>9000</v>
      </c>
      <c r="M14" s="52"/>
      <c r="N14" s="55"/>
      <c r="O14" s="35"/>
      <c r="P14" s="36"/>
    </row>
    <row r="15" spans="1:16" s="30" customFormat="1" ht="20.100000000000001" customHeight="1">
      <c r="A15" s="35">
        <v>3</v>
      </c>
      <c r="B15" s="39">
        <v>27</v>
      </c>
      <c r="C15" s="41" t="s">
        <v>171</v>
      </c>
      <c r="D15" s="37" t="s">
        <v>170</v>
      </c>
      <c r="E15" s="39">
        <v>30000</v>
      </c>
      <c r="F15" s="40">
        <v>0.03</v>
      </c>
      <c r="G15" s="35"/>
      <c r="H15" s="35"/>
      <c r="I15" s="52">
        <v>0.05</v>
      </c>
      <c r="J15" s="54">
        <f t="shared" si="0"/>
        <v>1500</v>
      </c>
      <c r="K15" s="53">
        <f t="shared" si="1"/>
        <v>600</v>
      </c>
      <c r="L15" s="52">
        <f t="shared" si="2"/>
        <v>1500</v>
      </c>
      <c r="M15" s="52"/>
      <c r="N15" s="55"/>
      <c r="O15" s="35"/>
      <c r="P15" s="36"/>
    </row>
    <row r="16" spans="1:16" s="30" customFormat="1" ht="20.100000000000001" customHeight="1">
      <c r="A16" s="35">
        <v>3</v>
      </c>
      <c r="B16" s="39">
        <v>27</v>
      </c>
      <c r="C16" s="39" t="s">
        <v>169</v>
      </c>
      <c r="D16" s="37" t="s">
        <v>170</v>
      </c>
      <c r="E16" s="39">
        <v>42534</v>
      </c>
      <c r="F16" s="40">
        <v>0.03</v>
      </c>
      <c r="G16" s="35"/>
      <c r="H16" s="35"/>
      <c r="I16" s="52">
        <v>0.05</v>
      </c>
      <c r="J16" s="54">
        <f t="shared" si="0"/>
        <v>2126.6999999999998</v>
      </c>
      <c r="K16" s="53">
        <f t="shared" si="1"/>
        <v>850.68</v>
      </c>
      <c r="L16" s="52">
        <f t="shared" si="2"/>
        <v>2126.6999999999998</v>
      </c>
      <c r="M16" s="52"/>
      <c r="N16" s="55"/>
      <c r="O16" s="35"/>
      <c r="P16" s="36"/>
    </row>
    <row r="17" spans="1:16" s="30" customFormat="1" ht="20.100000000000001" customHeight="1">
      <c r="A17" s="35">
        <v>3</v>
      </c>
      <c r="B17" s="39">
        <v>29</v>
      </c>
      <c r="C17" s="39" t="s">
        <v>172</v>
      </c>
      <c r="D17" s="37" t="s">
        <v>170</v>
      </c>
      <c r="E17" s="39">
        <v>120000</v>
      </c>
      <c r="F17" s="40">
        <v>0.03</v>
      </c>
      <c r="G17" s="35"/>
      <c r="H17" s="35"/>
      <c r="I17" s="52">
        <v>0.05</v>
      </c>
      <c r="J17" s="54">
        <f t="shared" si="0"/>
        <v>6000</v>
      </c>
      <c r="K17" s="53">
        <f t="shared" si="1"/>
        <v>2400</v>
      </c>
      <c r="L17" s="52">
        <f t="shared" si="2"/>
        <v>6000</v>
      </c>
      <c r="M17" s="52"/>
      <c r="N17" s="55"/>
      <c r="O17" s="35"/>
      <c r="P17" s="36"/>
    </row>
    <row r="18" spans="1:16" s="30" customFormat="1" ht="20.100000000000001" customHeight="1">
      <c r="A18" s="35">
        <v>4</v>
      </c>
      <c r="B18" s="39">
        <v>16</v>
      </c>
      <c r="C18" s="39" t="s">
        <v>169</v>
      </c>
      <c r="D18" s="37" t="s">
        <v>170</v>
      </c>
      <c r="E18" s="39">
        <v>346770</v>
      </c>
      <c r="F18" s="42">
        <v>3.5000000000000003E-2</v>
      </c>
      <c r="G18" s="35"/>
      <c r="H18" s="35"/>
      <c r="I18" s="52">
        <v>0.06</v>
      </c>
      <c r="J18" s="54">
        <f t="shared" si="0"/>
        <v>20806.2</v>
      </c>
      <c r="K18" s="53">
        <f t="shared" si="1"/>
        <v>8669.25</v>
      </c>
      <c r="L18" s="52">
        <f t="shared" si="2"/>
        <v>20806.2</v>
      </c>
      <c r="M18" s="52"/>
      <c r="N18" s="55"/>
      <c r="O18" s="35"/>
      <c r="P18" s="36"/>
    </row>
    <row r="19" spans="1:16" s="30" customFormat="1" ht="20.100000000000001" customHeight="1">
      <c r="A19" s="35">
        <v>4</v>
      </c>
      <c r="B19" s="39">
        <v>18</v>
      </c>
      <c r="C19" s="41" t="s">
        <v>171</v>
      </c>
      <c r="D19" s="37" t="s">
        <v>170</v>
      </c>
      <c r="E19" s="39">
        <v>140000</v>
      </c>
      <c r="F19" s="42">
        <v>3.5000000000000003E-2</v>
      </c>
      <c r="G19" s="35"/>
      <c r="H19" s="35"/>
      <c r="I19" s="52">
        <v>0.05</v>
      </c>
      <c r="J19" s="54">
        <f t="shared" si="0"/>
        <v>7000</v>
      </c>
      <c r="K19" s="53">
        <f t="shared" si="1"/>
        <v>2100</v>
      </c>
      <c r="L19" s="52">
        <f t="shared" si="2"/>
        <v>7000</v>
      </c>
      <c r="M19" s="52"/>
      <c r="N19" s="35"/>
      <c r="O19" s="35"/>
      <c r="P19" s="36"/>
    </row>
    <row r="20" spans="1:16" s="30" customFormat="1" ht="20.100000000000001" customHeight="1">
      <c r="A20" s="35">
        <v>5</v>
      </c>
      <c r="B20" s="39">
        <v>23</v>
      </c>
      <c r="C20" s="39" t="s">
        <v>169</v>
      </c>
      <c r="D20" s="37" t="s">
        <v>170</v>
      </c>
      <c r="E20" s="39">
        <v>346770</v>
      </c>
      <c r="F20" s="42">
        <v>3.5000000000000003E-2</v>
      </c>
      <c r="G20" s="35"/>
      <c r="H20" s="35"/>
      <c r="I20" s="52">
        <v>0.06</v>
      </c>
      <c r="J20" s="54">
        <f t="shared" si="0"/>
        <v>20806.2</v>
      </c>
      <c r="K20" s="53">
        <f t="shared" si="1"/>
        <v>8669.25</v>
      </c>
      <c r="L20" s="52">
        <f t="shared" si="2"/>
        <v>20806.2</v>
      </c>
      <c r="M20" s="52"/>
      <c r="N20" s="35"/>
      <c r="O20" s="35"/>
      <c r="P20" s="36"/>
    </row>
    <row r="21" spans="1:16" s="30" customFormat="1" ht="20.100000000000001" customHeight="1">
      <c r="A21" s="35">
        <v>5</v>
      </c>
      <c r="B21" s="39">
        <v>30</v>
      </c>
      <c r="C21" s="39" t="s">
        <v>169</v>
      </c>
      <c r="D21" s="37" t="s">
        <v>170</v>
      </c>
      <c r="E21" s="39">
        <v>330562</v>
      </c>
      <c r="F21" s="42">
        <v>3.5000000000000003E-2</v>
      </c>
      <c r="G21" s="43"/>
      <c r="H21" s="43"/>
      <c r="I21" s="52">
        <v>0.06</v>
      </c>
      <c r="J21" s="54">
        <f t="shared" si="0"/>
        <v>19833.72</v>
      </c>
      <c r="K21" s="53">
        <f t="shared" si="1"/>
        <v>8264.0499999999993</v>
      </c>
      <c r="L21" s="52">
        <f t="shared" si="2"/>
        <v>19833.72</v>
      </c>
      <c r="M21" s="52"/>
      <c r="N21" s="43"/>
      <c r="O21" s="43"/>
      <c r="P21" s="36"/>
    </row>
    <row r="22" spans="1:16" s="30" customFormat="1" ht="20.100000000000001" customHeight="1">
      <c r="A22" s="35">
        <v>6</v>
      </c>
      <c r="B22" s="35">
        <v>11</v>
      </c>
      <c r="C22" s="41" t="s">
        <v>171</v>
      </c>
      <c r="D22" s="44" t="s">
        <v>170</v>
      </c>
      <c r="E22" s="39">
        <v>78000</v>
      </c>
      <c r="F22" s="45">
        <v>3.5000000000000003E-2</v>
      </c>
      <c r="G22" s="35"/>
      <c r="H22" s="35"/>
      <c r="I22" s="52">
        <v>0.06</v>
      </c>
      <c r="J22" s="52">
        <f t="shared" ref="J22:J42" si="3">I22*E22</f>
        <v>4680</v>
      </c>
      <c r="K22" s="53">
        <f t="shared" si="1"/>
        <v>1950</v>
      </c>
      <c r="L22" s="52">
        <f t="shared" si="2"/>
        <v>4680</v>
      </c>
      <c r="M22" s="52"/>
      <c r="N22" s="35"/>
      <c r="O22" s="35"/>
      <c r="P22" s="36"/>
    </row>
    <row r="23" spans="1:16" s="30" customFormat="1" ht="20.100000000000001" customHeight="1">
      <c r="A23" s="35">
        <v>6</v>
      </c>
      <c r="B23" s="35">
        <v>11</v>
      </c>
      <c r="C23" s="39" t="s">
        <v>169</v>
      </c>
      <c r="D23" s="44" t="s">
        <v>170</v>
      </c>
      <c r="E23" s="39">
        <v>24600</v>
      </c>
      <c r="F23" s="45">
        <v>3.5000000000000003E-2</v>
      </c>
      <c r="G23" s="35"/>
      <c r="H23" s="35"/>
      <c r="I23" s="57">
        <v>0.06</v>
      </c>
      <c r="J23" s="52">
        <f t="shared" si="3"/>
        <v>1476</v>
      </c>
      <c r="K23" s="53">
        <f t="shared" si="1"/>
        <v>615</v>
      </c>
      <c r="L23" s="52">
        <f t="shared" si="2"/>
        <v>1476</v>
      </c>
      <c r="M23" s="52"/>
      <c r="N23" s="35"/>
      <c r="O23" s="35"/>
      <c r="P23" s="36"/>
    </row>
    <row r="24" spans="1:16" s="30" customFormat="1" ht="20.100000000000001" customHeight="1">
      <c r="A24" s="35">
        <v>7</v>
      </c>
      <c r="B24" s="35">
        <v>6</v>
      </c>
      <c r="C24" s="46" t="s">
        <v>173</v>
      </c>
      <c r="D24" s="44" t="s">
        <v>170</v>
      </c>
      <c r="E24" s="47">
        <v>41000</v>
      </c>
      <c r="F24" s="35">
        <v>0.03</v>
      </c>
      <c r="G24" s="35"/>
      <c r="H24" s="35"/>
      <c r="I24" s="57">
        <v>0.06</v>
      </c>
      <c r="J24" s="52">
        <f t="shared" si="3"/>
        <v>2460</v>
      </c>
      <c r="K24" s="53">
        <f t="shared" si="1"/>
        <v>1230</v>
      </c>
      <c r="L24" s="52">
        <v>1230</v>
      </c>
      <c r="M24" s="52"/>
      <c r="N24" s="35"/>
      <c r="O24" s="58" t="s">
        <v>174</v>
      </c>
      <c r="P24" s="140"/>
    </row>
    <row r="25" spans="1:16" s="30" customFormat="1" ht="20.100000000000001" customHeight="1">
      <c r="A25" s="35">
        <v>7</v>
      </c>
      <c r="B25" s="35">
        <v>20</v>
      </c>
      <c r="C25" s="39" t="s">
        <v>169</v>
      </c>
      <c r="D25" s="44" t="s">
        <v>170</v>
      </c>
      <c r="E25" s="47">
        <v>297344</v>
      </c>
      <c r="F25" s="35">
        <v>0.03</v>
      </c>
      <c r="G25" s="35"/>
      <c r="H25" s="35"/>
      <c r="I25" s="57">
        <v>0.05</v>
      </c>
      <c r="J25" s="52">
        <f t="shared" si="3"/>
        <v>14867.2</v>
      </c>
      <c r="K25" s="53">
        <f t="shared" si="1"/>
        <v>5946.88</v>
      </c>
      <c r="L25" s="52"/>
      <c r="M25" s="52"/>
      <c r="N25" s="35"/>
      <c r="O25" s="35"/>
      <c r="P25" s="140"/>
    </row>
    <row r="26" spans="1:16" s="30" customFormat="1" ht="20.100000000000001" customHeight="1">
      <c r="A26" s="35">
        <v>8</v>
      </c>
      <c r="B26" s="35">
        <v>1</v>
      </c>
      <c r="C26" s="41" t="s">
        <v>171</v>
      </c>
      <c r="D26" s="44" t="s">
        <v>170</v>
      </c>
      <c r="E26" s="47">
        <v>40000</v>
      </c>
      <c r="F26" s="35">
        <v>0.03</v>
      </c>
      <c r="G26" s="35"/>
      <c r="H26" s="35"/>
      <c r="I26" s="57">
        <v>0.06</v>
      </c>
      <c r="J26" s="52">
        <f t="shared" si="3"/>
        <v>2400</v>
      </c>
      <c r="K26" s="53">
        <f t="shared" si="1"/>
        <v>1200</v>
      </c>
      <c r="L26" s="52"/>
      <c r="M26" s="52"/>
      <c r="N26" s="35"/>
      <c r="O26" s="58" t="s">
        <v>174</v>
      </c>
      <c r="P26" s="140"/>
    </row>
    <row r="27" spans="1:16" s="30" customFormat="1" ht="20.100000000000001" customHeight="1">
      <c r="A27" s="35">
        <v>8</v>
      </c>
      <c r="B27" s="35">
        <v>8</v>
      </c>
      <c r="C27" s="41" t="s">
        <v>171</v>
      </c>
      <c r="D27" s="44" t="s">
        <v>170</v>
      </c>
      <c r="E27" s="47">
        <v>20000</v>
      </c>
      <c r="F27" s="35">
        <v>0.03</v>
      </c>
      <c r="G27" s="35"/>
      <c r="H27" s="35"/>
      <c r="I27" s="57">
        <v>0.06</v>
      </c>
      <c r="J27" s="52">
        <f t="shared" si="3"/>
        <v>1200</v>
      </c>
      <c r="K27" s="53">
        <f t="shared" si="1"/>
        <v>600</v>
      </c>
      <c r="L27" s="52"/>
      <c r="M27" s="52"/>
      <c r="N27" s="35"/>
      <c r="O27" s="58" t="s">
        <v>174</v>
      </c>
      <c r="P27" s="140"/>
    </row>
    <row r="28" spans="1:16" s="30" customFormat="1" ht="20.100000000000001" customHeight="1">
      <c r="A28" s="35">
        <v>8</v>
      </c>
      <c r="B28" s="35">
        <v>7</v>
      </c>
      <c r="C28" s="39" t="s">
        <v>169</v>
      </c>
      <c r="D28" s="44" t="s">
        <v>170</v>
      </c>
      <c r="E28" s="48">
        <v>190245</v>
      </c>
      <c r="F28" s="35">
        <v>0.03</v>
      </c>
      <c r="G28" s="35"/>
      <c r="H28" s="35"/>
      <c r="I28" s="57">
        <v>0.05</v>
      </c>
      <c r="J28" s="52">
        <f t="shared" si="3"/>
        <v>9512.25</v>
      </c>
      <c r="K28" s="53">
        <f t="shared" si="1"/>
        <v>3804.9</v>
      </c>
      <c r="L28" s="52"/>
      <c r="M28" s="52"/>
      <c r="N28" s="35"/>
      <c r="O28" s="35"/>
      <c r="P28" s="140"/>
    </row>
    <row r="29" spans="1:16" s="30" customFormat="1" ht="20.100000000000001" customHeight="1">
      <c r="A29" s="35">
        <v>8</v>
      </c>
      <c r="B29" s="35">
        <v>9</v>
      </c>
      <c r="C29" s="39" t="s">
        <v>169</v>
      </c>
      <c r="D29" s="44" t="s">
        <v>170</v>
      </c>
      <c r="E29" s="47">
        <v>382073</v>
      </c>
      <c r="F29" s="35">
        <v>0.03</v>
      </c>
      <c r="G29" s="35"/>
      <c r="H29" s="35"/>
      <c r="I29" s="57">
        <v>0.05</v>
      </c>
      <c r="J29" s="52">
        <f t="shared" si="3"/>
        <v>19103.650000000001</v>
      </c>
      <c r="K29" s="53">
        <f t="shared" si="1"/>
        <v>7641.46</v>
      </c>
      <c r="L29" s="52"/>
      <c r="M29" s="52"/>
      <c r="N29" s="35"/>
      <c r="O29" s="35"/>
      <c r="P29" s="140"/>
    </row>
    <row r="30" spans="1:16" s="30" customFormat="1" ht="20.100000000000001" customHeight="1">
      <c r="A30" s="35">
        <v>8</v>
      </c>
      <c r="B30" s="35">
        <v>12</v>
      </c>
      <c r="C30" s="39" t="s">
        <v>169</v>
      </c>
      <c r="D30" s="44" t="s">
        <v>170</v>
      </c>
      <c r="E30" s="47">
        <v>329957</v>
      </c>
      <c r="F30" s="35">
        <v>0.03</v>
      </c>
      <c r="G30" s="35"/>
      <c r="H30" s="35"/>
      <c r="I30" s="57">
        <v>0.05</v>
      </c>
      <c r="J30" s="52">
        <f t="shared" si="3"/>
        <v>16497.849999999999</v>
      </c>
      <c r="K30" s="53">
        <f t="shared" si="1"/>
        <v>6599.14</v>
      </c>
      <c r="L30" s="52"/>
      <c r="M30" s="52"/>
      <c r="N30" s="35"/>
      <c r="O30" s="35"/>
      <c r="P30" s="140"/>
    </row>
    <row r="31" spans="1:16" s="30" customFormat="1" ht="20.100000000000001" customHeight="1">
      <c r="A31" s="35">
        <v>8</v>
      </c>
      <c r="B31" s="35">
        <v>20</v>
      </c>
      <c r="C31" s="39" t="s">
        <v>169</v>
      </c>
      <c r="D31" s="44" t="s">
        <v>170</v>
      </c>
      <c r="E31" s="47">
        <v>394099</v>
      </c>
      <c r="F31" s="35">
        <v>0.03</v>
      </c>
      <c r="G31" s="35"/>
      <c r="H31" s="35"/>
      <c r="I31" s="57">
        <v>0.05</v>
      </c>
      <c r="J31" s="52">
        <f t="shared" si="3"/>
        <v>19704.95</v>
      </c>
      <c r="K31" s="53">
        <f t="shared" si="1"/>
        <v>7881.98</v>
      </c>
      <c r="L31" s="52"/>
      <c r="M31" s="52"/>
      <c r="N31" s="35"/>
      <c r="O31" s="35"/>
      <c r="P31" s="140"/>
    </row>
    <row r="32" spans="1:16" s="30" customFormat="1" ht="20.100000000000001" customHeight="1">
      <c r="A32" s="35">
        <v>8</v>
      </c>
      <c r="B32" s="35">
        <v>22</v>
      </c>
      <c r="C32" s="39" t="s">
        <v>169</v>
      </c>
      <c r="D32" s="44" t="s">
        <v>170</v>
      </c>
      <c r="E32" s="47">
        <v>43200</v>
      </c>
      <c r="F32" s="35">
        <v>0.03</v>
      </c>
      <c r="G32" s="35"/>
      <c r="H32" s="35"/>
      <c r="I32" s="57">
        <v>0.05</v>
      </c>
      <c r="J32" s="52">
        <f t="shared" si="3"/>
        <v>2160</v>
      </c>
      <c r="K32" s="53">
        <f t="shared" si="1"/>
        <v>864</v>
      </c>
      <c r="L32" s="52"/>
      <c r="M32" s="52"/>
      <c r="N32" s="35"/>
      <c r="O32" s="58" t="s">
        <v>174</v>
      </c>
      <c r="P32" s="140"/>
    </row>
    <row r="33" spans="1:16" s="30" customFormat="1" ht="20.100000000000001" customHeight="1">
      <c r="A33" s="35">
        <v>8</v>
      </c>
      <c r="B33" s="35">
        <v>30</v>
      </c>
      <c r="C33" s="41" t="s">
        <v>171</v>
      </c>
      <c r="D33" s="44" t="s">
        <v>170</v>
      </c>
      <c r="E33" s="47">
        <v>30000</v>
      </c>
      <c r="F33" s="35">
        <v>0.03</v>
      </c>
      <c r="G33" s="35"/>
      <c r="H33" s="35"/>
      <c r="I33" s="57">
        <v>0.06</v>
      </c>
      <c r="J33" s="52">
        <f t="shared" si="3"/>
        <v>1800</v>
      </c>
      <c r="K33" s="53">
        <f t="shared" si="1"/>
        <v>900</v>
      </c>
      <c r="L33" s="52"/>
      <c r="M33" s="52"/>
      <c r="N33" s="35"/>
      <c r="O33" s="35"/>
      <c r="P33" s="140"/>
    </row>
    <row r="34" spans="1:16" s="30" customFormat="1" ht="20.100000000000001" customHeight="1">
      <c r="A34" s="35">
        <v>9</v>
      </c>
      <c r="B34" s="35">
        <v>22</v>
      </c>
      <c r="C34" s="41" t="s">
        <v>171</v>
      </c>
      <c r="D34" s="44" t="s">
        <v>170</v>
      </c>
      <c r="E34" s="47">
        <v>20000</v>
      </c>
      <c r="F34" s="35">
        <v>0.03</v>
      </c>
      <c r="G34" s="35"/>
      <c r="H34" s="35"/>
      <c r="I34" s="57">
        <v>0.05</v>
      </c>
      <c r="J34" s="52">
        <f t="shared" si="3"/>
        <v>1000</v>
      </c>
      <c r="K34" s="53">
        <f t="shared" si="1"/>
        <v>400</v>
      </c>
      <c r="L34" s="52">
        <v>1000</v>
      </c>
      <c r="M34" s="52"/>
      <c r="N34" s="35"/>
      <c r="O34" s="35"/>
      <c r="P34" s="140"/>
    </row>
    <row r="35" spans="1:16" s="30" customFormat="1" ht="20.100000000000001" customHeight="1">
      <c r="A35" s="35">
        <v>9</v>
      </c>
      <c r="B35" s="35">
        <v>25</v>
      </c>
      <c r="C35" s="39" t="s">
        <v>169</v>
      </c>
      <c r="D35" s="44" t="s">
        <v>170</v>
      </c>
      <c r="E35" s="47">
        <v>46600</v>
      </c>
      <c r="F35" s="35">
        <v>0.03</v>
      </c>
      <c r="G35" s="35"/>
      <c r="H35" s="35"/>
      <c r="I35" s="57">
        <v>0.05</v>
      </c>
      <c r="J35" s="52">
        <f t="shared" si="3"/>
        <v>2330</v>
      </c>
      <c r="K35" s="53">
        <f t="shared" si="1"/>
        <v>932</v>
      </c>
      <c r="L35" s="52"/>
      <c r="M35" s="52"/>
      <c r="N35" s="35"/>
      <c r="O35" s="35"/>
      <c r="P35" s="140"/>
    </row>
    <row r="36" spans="1:16" s="30" customFormat="1" ht="20.100000000000001" customHeight="1">
      <c r="A36" s="35">
        <v>10</v>
      </c>
      <c r="B36" s="35">
        <v>15</v>
      </c>
      <c r="C36" s="41" t="s">
        <v>171</v>
      </c>
      <c r="D36" s="44" t="s">
        <v>170</v>
      </c>
      <c r="E36" s="47">
        <v>80000</v>
      </c>
      <c r="F36" s="35">
        <v>0.03</v>
      </c>
      <c r="G36" s="35"/>
      <c r="H36" s="35"/>
      <c r="I36" s="57">
        <v>0.05</v>
      </c>
      <c r="J36" s="52">
        <f t="shared" si="3"/>
        <v>4000</v>
      </c>
      <c r="K36" s="53">
        <f t="shared" si="1"/>
        <v>1600</v>
      </c>
      <c r="L36" s="52"/>
      <c r="M36" s="52"/>
      <c r="N36" s="35"/>
      <c r="O36" s="35"/>
      <c r="P36" s="59"/>
    </row>
    <row r="37" spans="1:16" s="30" customFormat="1" ht="20.100000000000001" customHeight="1">
      <c r="A37" s="35">
        <v>10</v>
      </c>
      <c r="B37" s="35">
        <v>15</v>
      </c>
      <c r="C37" s="39" t="s">
        <v>169</v>
      </c>
      <c r="D37" s="44" t="s">
        <v>170</v>
      </c>
      <c r="E37" s="47">
        <v>115000</v>
      </c>
      <c r="F37" s="35">
        <v>0.03</v>
      </c>
      <c r="G37" s="35"/>
      <c r="H37" s="35"/>
      <c r="I37" s="57">
        <v>0.05</v>
      </c>
      <c r="J37" s="52">
        <f t="shared" si="3"/>
        <v>5750</v>
      </c>
      <c r="K37" s="53">
        <f t="shared" si="1"/>
        <v>2300</v>
      </c>
      <c r="L37" s="52"/>
      <c r="M37" s="52"/>
      <c r="N37" s="35"/>
      <c r="O37" s="58" t="s">
        <v>175</v>
      </c>
      <c r="P37" s="59"/>
    </row>
    <row r="38" spans="1:16" s="30" customFormat="1" ht="20.100000000000001" customHeight="1">
      <c r="A38" s="141" t="s">
        <v>176</v>
      </c>
      <c r="B38" s="142"/>
      <c r="C38" s="46" t="s">
        <v>177</v>
      </c>
      <c r="D38" s="44" t="s">
        <v>170</v>
      </c>
      <c r="E38" s="47">
        <v>53792</v>
      </c>
      <c r="F38" s="35">
        <v>3.3599999999999998E-2</v>
      </c>
      <c r="G38" s="35"/>
      <c r="H38" s="35"/>
      <c r="I38" s="57">
        <v>0.06</v>
      </c>
      <c r="J38" s="52">
        <f t="shared" si="3"/>
        <v>3227.52</v>
      </c>
      <c r="K38" s="53">
        <f t="shared" si="1"/>
        <v>1420.1088</v>
      </c>
      <c r="L38" s="52"/>
      <c r="M38" s="52"/>
      <c r="N38" s="35"/>
      <c r="O38" s="35"/>
      <c r="P38" s="36"/>
    </row>
    <row r="39" spans="1:16" s="30" customFormat="1" ht="20.100000000000001" customHeight="1">
      <c r="A39" s="143"/>
      <c r="B39" s="144"/>
      <c r="C39" s="46" t="s">
        <v>178</v>
      </c>
      <c r="D39" s="44" t="s">
        <v>170</v>
      </c>
      <c r="E39" s="47">
        <v>28027</v>
      </c>
      <c r="F39" s="35">
        <v>3.3599999999999998E-2</v>
      </c>
      <c r="G39" s="35"/>
      <c r="H39" s="35"/>
      <c r="I39" s="57">
        <v>0.06</v>
      </c>
      <c r="J39" s="52">
        <f t="shared" si="3"/>
        <v>1681.62</v>
      </c>
      <c r="K39" s="53">
        <f t="shared" si="1"/>
        <v>739.91279999999995</v>
      </c>
      <c r="L39" s="52"/>
      <c r="M39" s="52"/>
      <c r="N39" s="35"/>
      <c r="O39" s="35"/>
      <c r="P39" s="36"/>
    </row>
    <row r="40" spans="1:16" s="30" customFormat="1" ht="20.100000000000001" customHeight="1">
      <c r="A40" s="145"/>
      <c r="B40" s="146"/>
      <c r="C40" s="46" t="s">
        <v>177</v>
      </c>
      <c r="D40" s="44" t="s">
        <v>170</v>
      </c>
      <c r="E40" s="47">
        <v>24000</v>
      </c>
      <c r="F40" s="35">
        <v>3.3599999999999998E-2</v>
      </c>
      <c r="G40" s="35"/>
      <c r="H40" s="35"/>
      <c r="I40" s="57">
        <v>0.06</v>
      </c>
      <c r="J40" s="52">
        <f t="shared" si="3"/>
        <v>1440</v>
      </c>
      <c r="K40" s="53">
        <f t="shared" si="1"/>
        <v>633.6</v>
      </c>
      <c r="L40" s="52"/>
      <c r="M40" s="52"/>
      <c r="N40" s="35"/>
      <c r="O40" s="35"/>
      <c r="P40" s="36"/>
    </row>
    <row r="41" spans="1:16" s="30" customFormat="1" ht="20.100000000000001" customHeight="1">
      <c r="A41" s="35">
        <v>12</v>
      </c>
      <c r="B41" s="35">
        <v>12</v>
      </c>
      <c r="C41" s="39" t="s">
        <v>169</v>
      </c>
      <c r="D41" s="44" t="s">
        <v>170</v>
      </c>
      <c r="E41" s="47">
        <v>203225</v>
      </c>
      <c r="F41" s="35">
        <v>0.03</v>
      </c>
      <c r="G41" s="35"/>
      <c r="H41" s="35"/>
      <c r="I41" s="57">
        <v>0.05</v>
      </c>
      <c r="J41" s="52">
        <f t="shared" si="3"/>
        <v>10161.25</v>
      </c>
      <c r="K41" s="53">
        <f t="shared" si="1"/>
        <v>4064.5</v>
      </c>
      <c r="L41" s="52"/>
      <c r="M41" s="52"/>
      <c r="N41" s="35"/>
      <c r="O41" s="35"/>
      <c r="P41" s="36"/>
    </row>
    <row r="42" spans="1:16" s="30" customFormat="1" ht="20.100000000000001" customHeight="1">
      <c r="A42" s="35">
        <v>12</v>
      </c>
      <c r="B42" s="35">
        <v>14</v>
      </c>
      <c r="C42" s="39" t="s">
        <v>169</v>
      </c>
      <c r="D42" s="44" t="s">
        <v>170</v>
      </c>
      <c r="E42" s="47">
        <v>162094</v>
      </c>
      <c r="F42" s="35">
        <v>0.03</v>
      </c>
      <c r="G42" s="35"/>
      <c r="H42" s="35"/>
      <c r="I42" s="57">
        <v>0.05</v>
      </c>
      <c r="J42" s="52">
        <f t="shared" si="3"/>
        <v>8104.7</v>
      </c>
      <c r="K42" s="53">
        <f t="shared" si="1"/>
        <v>3241.88</v>
      </c>
      <c r="L42" s="52"/>
      <c r="M42" s="52"/>
      <c r="N42" s="35"/>
      <c r="O42" s="35"/>
      <c r="P42" s="36"/>
    </row>
    <row r="43" spans="1:16" s="30" customFormat="1" ht="20.100000000000001" customHeight="1">
      <c r="A43" s="35"/>
      <c r="B43" s="35"/>
      <c r="C43" s="46"/>
      <c r="D43" s="44"/>
      <c r="E43" s="47"/>
      <c r="F43" s="35"/>
      <c r="G43" s="35"/>
      <c r="H43" s="35"/>
      <c r="I43" s="57"/>
      <c r="J43" s="52"/>
      <c r="K43" s="53"/>
      <c r="L43" s="52"/>
      <c r="M43" s="52"/>
      <c r="N43" s="35"/>
      <c r="O43" s="35"/>
      <c r="P43" s="36"/>
    </row>
    <row r="44" spans="1:16" s="30" customFormat="1" ht="20.100000000000001" customHeight="1">
      <c r="A44" s="35"/>
      <c r="B44" s="35"/>
      <c r="C44" s="38"/>
      <c r="D44" s="44"/>
      <c r="E44" s="35"/>
      <c r="F44" s="35"/>
      <c r="G44" s="35"/>
      <c r="H44" s="35"/>
      <c r="I44" s="35"/>
      <c r="J44" s="52"/>
      <c r="K44" s="53"/>
      <c r="L44" s="52"/>
      <c r="M44" s="52"/>
      <c r="N44" s="35"/>
      <c r="O44" s="35"/>
      <c r="P44" s="36"/>
    </row>
    <row r="45" spans="1:16" s="30" customFormat="1" ht="20.100000000000001" customHeight="1">
      <c r="A45" s="35"/>
      <c r="B45" s="35"/>
      <c r="C45" s="38"/>
      <c r="D45" s="35" t="s">
        <v>179</v>
      </c>
      <c r="E45" s="35"/>
      <c r="F45" s="35"/>
      <c r="G45" s="35"/>
      <c r="H45" s="35"/>
      <c r="I45" s="35"/>
      <c r="J45" s="52">
        <f>SUM(J6:J44)</f>
        <v>286046.06</v>
      </c>
      <c r="K45" s="53">
        <f>SUM(K6:K44)</f>
        <v>115885.0916</v>
      </c>
      <c r="L45" s="52">
        <f>SUM(L6:L44)</f>
        <v>160875.07</v>
      </c>
      <c r="M45" s="52">
        <f>J45-L45</f>
        <v>125170.99</v>
      </c>
      <c r="N45" s="35"/>
      <c r="O45" s="35"/>
      <c r="P45" s="36"/>
    </row>
    <row r="46" spans="1:16" s="30" customFormat="1" ht="20.100000000000001" customHeight="1">
      <c r="A46" s="90" t="s">
        <v>180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36"/>
    </row>
    <row r="47" spans="1:16" s="30" customFormat="1" ht="20.100000000000001" customHeight="1">
      <c r="A47" s="49"/>
      <c r="B47" s="49"/>
      <c r="C47" s="50"/>
      <c r="D47" s="49"/>
      <c r="E47" s="49"/>
      <c r="F47" s="49"/>
      <c r="G47" s="49"/>
      <c r="H47" s="49"/>
      <c r="I47" s="49"/>
      <c r="J47" s="60"/>
      <c r="K47" s="61"/>
      <c r="L47" s="60"/>
      <c r="M47" s="60"/>
      <c r="N47" s="49"/>
      <c r="O47" s="49"/>
      <c r="P47" s="36"/>
    </row>
    <row r="48" spans="1:16" s="30" customFormat="1" ht="20.100000000000001" customHeight="1">
      <c r="A48" s="49"/>
      <c r="B48" s="49"/>
      <c r="C48" s="50"/>
      <c r="D48" s="49"/>
      <c r="E48" s="49"/>
      <c r="F48" s="49"/>
      <c r="G48" s="49"/>
      <c r="H48" s="49"/>
      <c r="I48" s="49"/>
      <c r="J48" s="60"/>
      <c r="K48" s="61"/>
      <c r="L48" s="60"/>
      <c r="M48" s="60"/>
      <c r="N48" s="49"/>
      <c r="O48" s="49"/>
      <c r="P48" s="36"/>
    </row>
    <row r="49" spans="1:16" s="30" customFormat="1" ht="20.100000000000001" customHeight="1">
      <c r="A49" s="49"/>
      <c r="B49" s="49"/>
      <c r="C49" s="50"/>
      <c r="D49" s="51"/>
      <c r="E49" s="49"/>
      <c r="F49" s="49"/>
      <c r="G49" s="49"/>
      <c r="H49" s="49"/>
      <c r="I49" s="62"/>
      <c r="J49" s="60"/>
      <c r="K49" s="61"/>
      <c r="L49" s="63"/>
      <c r="M49" s="60"/>
      <c r="N49" s="49"/>
      <c r="O49" s="49"/>
      <c r="P49" s="36"/>
    </row>
    <row r="50" spans="1:16" s="30" customFormat="1" ht="20.100000000000001" customHeight="1">
      <c r="A50" s="49"/>
      <c r="B50" s="49"/>
      <c r="C50" s="50"/>
      <c r="D50" s="51"/>
      <c r="E50" s="49"/>
      <c r="F50" s="49"/>
      <c r="G50" s="49"/>
      <c r="H50" s="49"/>
      <c r="I50" s="62"/>
      <c r="J50" s="60"/>
      <c r="K50" s="61"/>
      <c r="L50" s="63"/>
      <c r="M50" s="60"/>
      <c r="N50" s="49"/>
      <c r="O50" s="49"/>
      <c r="P50" s="36"/>
    </row>
    <row r="51" spans="1:16" s="30" customFormat="1" ht="20.100000000000001" customHeight="1">
      <c r="A51" s="49"/>
      <c r="B51" s="49"/>
      <c r="C51" s="50"/>
      <c r="D51" s="51"/>
      <c r="E51" s="49"/>
      <c r="F51" s="49"/>
      <c r="G51" s="49"/>
      <c r="H51" s="49"/>
      <c r="I51" s="62"/>
      <c r="J51" s="60"/>
      <c r="K51" s="61"/>
      <c r="L51" s="63"/>
      <c r="M51" s="60"/>
      <c r="N51" s="49"/>
      <c r="O51" s="49"/>
      <c r="P51" s="36"/>
    </row>
    <row r="52" spans="1:16" s="30" customFormat="1" ht="20.100000000000001" customHeight="1">
      <c r="A52" s="49"/>
      <c r="B52" s="49"/>
      <c r="C52" s="50"/>
      <c r="D52" s="51"/>
      <c r="E52" s="49"/>
      <c r="F52" s="49"/>
      <c r="G52" s="49"/>
      <c r="H52" s="49"/>
      <c r="I52" s="62"/>
      <c r="J52" s="60"/>
      <c r="K52" s="61"/>
      <c r="L52" s="63"/>
      <c r="M52" s="60"/>
      <c r="N52" s="49"/>
      <c r="O52" s="49"/>
      <c r="P52" s="36"/>
    </row>
    <row r="53" spans="1:16" s="30" customFormat="1" ht="20.100000000000001" customHeight="1">
      <c r="A53" s="49"/>
      <c r="B53" s="49"/>
      <c r="C53" s="50"/>
      <c r="D53" s="51"/>
      <c r="E53" s="49"/>
      <c r="F53" s="49"/>
      <c r="G53" s="49"/>
      <c r="H53" s="49"/>
      <c r="I53" s="62"/>
      <c r="J53" s="60"/>
      <c r="K53" s="61"/>
      <c r="L53" s="63"/>
      <c r="M53" s="60"/>
      <c r="N53" s="49"/>
      <c r="O53" s="49"/>
      <c r="P53" s="36"/>
    </row>
    <row r="54" spans="1:16" s="30" customFormat="1" ht="20.100000000000001" customHeight="1">
      <c r="A54" s="49"/>
      <c r="B54" s="49"/>
      <c r="C54" s="50"/>
      <c r="D54" s="51"/>
      <c r="E54" s="49"/>
      <c r="F54" s="49"/>
      <c r="G54" s="49"/>
      <c r="H54" s="49"/>
      <c r="I54" s="62"/>
      <c r="J54" s="60"/>
      <c r="K54" s="61"/>
      <c r="L54" s="63"/>
      <c r="M54" s="60"/>
      <c r="N54" s="49"/>
      <c r="O54" s="49"/>
      <c r="P54" s="36"/>
    </row>
    <row r="55" spans="1:16" s="30" customFormat="1" ht="20.100000000000001" customHeight="1">
      <c r="A55" s="49"/>
      <c r="B55" s="49"/>
      <c r="C55" s="50"/>
      <c r="D55" s="51"/>
      <c r="E55" s="49"/>
      <c r="F55" s="49"/>
      <c r="G55" s="49"/>
      <c r="H55" s="49"/>
      <c r="I55" s="62"/>
      <c r="J55" s="60"/>
      <c r="K55" s="61"/>
      <c r="L55" s="63"/>
      <c r="M55" s="60"/>
      <c r="N55" s="49"/>
      <c r="O55" s="49"/>
      <c r="P55" s="36"/>
    </row>
    <row r="56" spans="1:16" s="30" customFormat="1" ht="20.100000000000001" customHeight="1">
      <c r="A56" s="49"/>
      <c r="B56" s="49"/>
      <c r="C56" s="50"/>
      <c r="D56" s="51"/>
      <c r="E56" s="49"/>
      <c r="F56" s="49"/>
      <c r="G56" s="49"/>
      <c r="H56" s="49"/>
      <c r="I56" s="62"/>
      <c r="J56" s="60"/>
      <c r="K56" s="61"/>
      <c r="L56" s="63"/>
      <c r="M56" s="60"/>
      <c r="N56" s="49"/>
      <c r="O56" s="49"/>
      <c r="P56" s="36"/>
    </row>
    <row r="57" spans="1:16" s="30" customFormat="1" ht="20.100000000000001" customHeight="1">
      <c r="A57" s="49"/>
      <c r="B57" s="49"/>
      <c r="C57" s="50"/>
      <c r="D57" s="51"/>
      <c r="E57" s="49"/>
      <c r="F57" s="49"/>
      <c r="G57" s="49"/>
      <c r="H57" s="49"/>
      <c r="I57" s="62"/>
      <c r="J57" s="60"/>
      <c r="K57" s="61"/>
      <c r="L57" s="60"/>
      <c r="M57" s="60"/>
      <c r="N57" s="49"/>
      <c r="O57" s="49"/>
      <c r="P57" s="36"/>
    </row>
    <row r="58" spans="1:16" s="30" customFormat="1" ht="20.100000000000001" customHeight="1">
      <c r="A58" s="49"/>
      <c r="B58" s="49"/>
      <c r="C58" s="50"/>
      <c r="D58" s="51"/>
      <c r="E58" s="49"/>
      <c r="F58" s="49"/>
      <c r="G58" s="49"/>
      <c r="H58" s="49"/>
      <c r="I58" s="62"/>
      <c r="J58" s="60"/>
      <c r="K58" s="61"/>
      <c r="L58" s="60"/>
      <c r="M58" s="60"/>
      <c r="N58" s="49"/>
      <c r="O58" s="49"/>
      <c r="P58" s="36"/>
    </row>
    <row r="59" spans="1:16" s="30" customFormat="1" ht="20.100000000000001" customHeight="1">
      <c r="A59" s="49"/>
      <c r="B59" s="49"/>
      <c r="C59" s="50"/>
      <c r="D59" s="51"/>
      <c r="E59" s="49"/>
      <c r="F59" s="49"/>
      <c r="G59" s="49"/>
      <c r="H59" s="49"/>
      <c r="I59" s="62"/>
      <c r="J59" s="60"/>
      <c r="K59" s="61"/>
      <c r="L59" s="60"/>
      <c r="M59" s="60"/>
      <c r="N59" s="49"/>
      <c r="O59" s="49"/>
      <c r="P59" s="36"/>
    </row>
    <row r="60" spans="1:16" s="30" customFormat="1" ht="20.100000000000001" customHeight="1">
      <c r="A60" s="49"/>
      <c r="B60" s="49"/>
      <c r="C60" s="50"/>
      <c r="D60" s="51"/>
      <c r="E60" s="49"/>
      <c r="F60" s="49"/>
      <c r="G60" s="49"/>
      <c r="H60" s="49"/>
      <c r="I60" s="62"/>
      <c r="J60" s="60"/>
      <c r="K60" s="61"/>
      <c r="L60" s="60"/>
      <c r="M60" s="60"/>
      <c r="N60" s="49"/>
      <c r="O60" s="49"/>
      <c r="P60" s="36"/>
    </row>
    <row r="61" spans="1:16" s="30" customFormat="1" ht="20.100000000000001" customHeight="1">
      <c r="A61" s="49"/>
      <c r="B61" s="49"/>
      <c r="C61" s="50"/>
      <c r="D61" s="49"/>
      <c r="E61" s="49"/>
      <c r="F61" s="49"/>
      <c r="G61" s="49"/>
      <c r="H61" s="49"/>
      <c r="I61" s="49"/>
      <c r="J61" s="60"/>
      <c r="K61" s="61"/>
      <c r="L61" s="60"/>
      <c r="M61" s="60"/>
      <c r="N61" s="49"/>
      <c r="O61" s="49"/>
      <c r="P61" s="36"/>
    </row>
    <row r="62" spans="1:16" s="30" customFormat="1" ht="20.100000000000001" customHeight="1">
      <c r="A62" s="49"/>
      <c r="B62" s="49"/>
      <c r="C62" s="50"/>
      <c r="D62" s="49"/>
      <c r="E62" s="49"/>
      <c r="F62" s="49"/>
      <c r="G62" s="49"/>
      <c r="H62" s="49"/>
      <c r="I62" s="49"/>
      <c r="J62" s="60"/>
      <c r="K62" s="61"/>
      <c r="L62" s="60"/>
      <c r="M62" s="60"/>
      <c r="N62" s="49"/>
      <c r="O62" s="49"/>
      <c r="P62" s="36"/>
    </row>
    <row r="63" spans="1:16" s="30" customFormat="1" ht="20.100000000000001" customHeight="1">
      <c r="A63" s="49"/>
      <c r="B63" s="49"/>
      <c r="C63" s="50"/>
      <c r="D63" s="49"/>
      <c r="E63" s="49"/>
      <c r="F63" s="49"/>
      <c r="G63" s="49"/>
      <c r="H63" s="49"/>
      <c r="I63" s="49"/>
      <c r="J63" s="60"/>
      <c r="K63" s="61"/>
      <c r="L63" s="60"/>
      <c r="M63" s="60"/>
      <c r="N63" s="49"/>
      <c r="O63" s="49"/>
      <c r="P63" s="36"/>
    </row>
    <row r="64" spans="1:16" s="30" customFormat="1" ht="20.100000000000001" customHeight="1">
      <c r="A64" s="49"/>
      <c r="B64" s="49"/>
      <c r="C64" s="50"/>
      <c r="D64" s="49"/>
      <c r="E64" s="49"/>
      <c r="F64" s="49"/>
      <c r="G64" s="49"/>
      <c r="H64" s="49"/>
      <c r="I64" s="49"/>
      <c r="J64" s="60"/>
      <c r="K64" s="61"/>
      <c r="L64" s="60"/>
      <c r="M64" s="60"/>
      <c r="N64" s="49"/>
      <c r="O64" s="49"/>
      <c r="P64" s="36"/>
    </row>
    <row r="65" spans="1:16" s="30" customFormat="1" ht="20.100000000000001" customHeight="1">
      <c r="A65" s="49"/>
      <c r="B65" s="49"/>
      <c r="C65" s="50"/>
      <c r="D65" s="49"/>
      <c r="E65" s="49"/>
      <c r="F65" s="49"/>
      <c r="G65" s="49"/>
      <c r="H65" s="49"/>
      <c r="I65" s="49"/>
      <c r="J65" s="60"/>
      <c r="K65" s="61"/>
      <c r="L65" s="60"/>
      <c r="M65" s="60"/>
      <c r="N65" s="49"/>
      <c r="O65" s="49"/>
      <c r="P65" s="36"/>
    </row>
    <row r="66" spans="1:16" s="30" customFormat="1" ht="20.100000000000001" customHeight="1">
      <c r="A66" s="49"/>
      <c r="B66" s="49"/>
      <c r="C66" s="50"/>
      <c r="D66" s="49"/>
      <c r="E66" s="49"/>
      <c r="F66" s="49"/>
      <c r="G66" s="49"/>
      <c r="H66" s="49"/>
      <c r="I66" s="49"/>
      <c r="J66" s="60"/>
      <c r="K66" s="61"/>
      <c r="L66" s="60"/>
      <c r="M66" s="60"/>
      <c r="N66" s="49"/>
      <c r="O66" s="49"/>
      <c r="P66" s="36"/>
    </row>
    <row r="67" spans="1:16" s="30" customFormat="1" ht="20.100000000000001" customHeight="1">
      <c r="A67" s="49"/>
      <c r="B67" s="49"/>
      <c r="C67" s="50"/>
      <c r="D67" s="49"/>
      <c r="E67" s="49"/>
      <c r="F67" s="49"/>
      <c r="G67" s="49"/>
      <c r="H67" s="49"/>
      <c r="I67" s="49"/>
      <c r="J67" s="60"/>
      <c r="K67" s="61"/>
      <c r="L67" s="60"/>
      <c r="M67" s="60"/>
      <c r="N67" s="49"/>
      <c r="O67" s="49"/>
      <c r="P67" s="36"/>
    </row>
    <row r="68" spans="1:16" s="30" customFormat="1" ht="20.100000000000001" customHeight="1">
      <c r="A68" s="49"/>
      <c r="B68" s="49"/>
      <c r="C68" s="50"/>
      <c r="D68" s="49"/>
      <c r="E68" s="49"/>
      <c r="F68" s="49"/>
      <c r="G68" s="49"/>
      <c r="H68" s="49"/>
      <c r="I68" s="49"/>
      <c r="J68" s="60"/>
      <c r="K68" s="61"/>
      <c r="L68" s="60"/>
      <c r="M68" s="60"/>
      <c r="N68" s="49"/>
      <c r="O68" s="49"/>
      <c r="P68" s="36"/>
    </row>
    <row r="69" spans="1:16" s="30" customFormat="1" ht="20.100000000000001" customHeight="1">
      <c r="A69" s="49"/>
      <c r="B69" s="49"/>
      <c r="C69" s="50"/>
      <c r="D69" s="49"/>
      <c r="E69" s="49"/>
      <c r="F69" s="49"/>
      <c r="G69" s="49"/>
      <c r="H69" s="49"/>
      <c r="I69" s="49"/>
      <c r="J69" s="60"/>
      <c r="K69" s="61"/>
      <c r="L69" s="60"/>
      <c r="M69" s="60"/>
      <c r="N69" s="49"/>
      <c r="O69" s="49"/>
      <c r="P69" s="36"/>
    </row>
    <row r="70" spans="1:16" s="30" customFormat="1" ht="20.100000000000001" customHeight="1">
      <c r="A70" s="49"/>
      <c r="B70" s="49"/>
      <c r="C70" s="50"/>
      <c r="D70" s="49"/>
      <c r="E70" s="49"/>
      <c r="F70" s="49"/>
      <c r="G70" s="49"/>
      <c r="H70" s="49"/>
      <c r="I70" s="49"/>
      <c r="J70" s="60"/>
      <c r="K70" s="61"/>
      <c r="L70" s="60"/>
      <c r="M70" s="60"/>
      <c r="N70" s="49"/>
      <c r="O70" s="49"/>
      <c r="P70" s="36"/>
    </row>
    <row r="71" spans="1:16" s="30" customFormat="1" ht="20.100000000000001" customHeight="1">
      <c r="A71" s="49"/>
      <c r="B71" s="49"/>
      <c r="C71" s="50"/>
      <c r="D71" s="49"/>
      <c r="E71" s="49"/>
      <c r="F71" s="49"/>
      <c r="G71" s="49"/>
      <c r="H71" s="49"/>
      <c r="I71" s="49"/>
      <c r="J71" s="60"/>
      <c r="K71" s="61"/>
      <c r="L71" s="60"/>
      <c r="M71" s="60"/>
      <c r="N71" s="49"/>
      <c r="O71" s="49"/>
      <c r="P71" s="36"/>
    </row>
    <row r="72" spans="1:16" s="30" customFormat="1" ht="20.100000000000001" customHeight="1">
      <c r="A72" s="49"/>
      <c r="B72" s="49"/>
      <c r="C72" s="50"/>
      <c r="D72" s="49"/>
      <c r="E72" s="49"/>
      <c r="F72" s="49"/>
      <c r="G72" s="49"/>
      <c r="H72" s="49"/>
      <c r="I72" s="49"/>
      <c r="J72" s="60"/>
      <c r="K72" s="61"/>
      <c r="L72" s="60"/>
      <c r="M72" s="60"/>
      <c r="N72" s="49"/>
      <c r="O72" s="49"/>
      <c r="P72" s="36"/>
    </row>
    <row r="73" spans="1:16" s="30" customFormat="1" ht="20.100000000000001" customHeight="1">
      <c r="A73" s="49"/>
      <c r="B73" s="49"/>
      <c r="C73" s="50"/>
      <c r="D73" s="49"/>
      <c r="E73" s="49"/>
      <c r="F73" s="49"/>
      <c r="G73" s="49"/>
      <c r="H73" s="49"/>
      <c r="I73" s="49"/>
      <c r="J73" s="60"/>
      <c r="K73" s="61"/>
      <c r="L73" s="60"/>
      <c r="M73" s="60"/>
      <c r="N73" s="49"/>
      <c r="O73" s="49"/>
      <c r="P73" s="36"/>
    </row>
    <row r="74" spans="1:16" s="30" customFormat="1" ht="20.100000000000001" customHeight="1">
      <c r="A74" s="49"/>
      <c r="B74" s="49"/>
      <c r="C74" s="50"/>
      <c r="D74" s="49"/>
      <c r="E74" s="49"/>
      <c r="F74" s="49"/>
      <c r="G74" s="49"/>
      <c r="H74" s="49"/>
      <c r="I74" s="49"/>
      <c r="J74" s="60"/>
      <c r="K74" s="61"/>
      <c r="L74" s="60"/>
      <c r="M74" s="60"/>
      <c r="N74" s="49"/>
      <c r="O74" s="49"/>
      <c r="P74" s="36"/>
    </row>
    <row r="75" spans="1:16" s="30" customFormat="1" ht="20.100000000000001" customHeight="1">
      <c r="A75" s="49"/>
      <c r="B75" s="49"/>
      <c r="C75" s="50"/>
      <c r="D75" s="49"/>
      <c r="E75" s="49"/>
      <c r="F75" s="49"/>
      <c r="G75" s="49"/>
      <c r="H75" s="49"/>
      <c r="I75" s="49"/>
      <c r="J75" s="60"/>
      <c r="K75" s="61"/>
      <c r="L75" s="60"/>
      <c r="M75" s="60"/>
      <c r="N75" s="49"/>
      <c r="O75" s="49"/>
      <c r="P75" s="36"/>
    </row>
    <row r="76" spans="1:16" s="30" customFormat="1" ht="20.100000000000001" customHeight="1">
      <c r="A76" s="49"/>
      <c r="B76" s="49"/>
      <c r="C76" s="50"/>
      <c r="D76" s="49"/>
      <c r="E76" s="49"/>
      <c r="F76" s="49"/>
      <c r="G76" s="49"/>
      <c r="H76" s="49"/>
      <c r="I76" s="49"/>
      <c r="J76" s="60"/>
      <c r="K76" s="61"/>
      <c r="L76" s="60"/>
      <c r="M76" s="60"/>
      <c r="N76" s="49"/>
      <c r="O76" s="49"/>
      <c r="P76" s="36"/>
    </row>
    <row r="77" spans="1:16" s="30" customFormat="1" ht="20.100000000000001" customHeight="1">
      <c r="A77" s="49"/>
      <c r="B77" s="49"/>
      <c r="C77" s="50"/>
      <c r="D77" s="49"/>
      <c r="E77" s="49"/>
      <c r="F77" s="49"/>
      <c r="G77" s="49"/>
      <c r="H77" s="49"/>
      <c r="I77" s="49"/>
      <c r="J77" s="60"/>
      <c r="K77" s="61"/>
      <c r="L77" s="60"/>
      <c r="M77" s="60"/>
      <c r="N77" s="49"/>
      <c r="O77" s="49"/>
      <c r="P77" s="36"/>
    </row>
    <row r="78" spans="1:16" s="30" customFormat="1" ht="20.100000000000001" customHeight="1">
      <c r="A78" s="49"/>
      <c r="B78" s="49"/>
      <c r="C78" s="50"/>
      <c r="D78" s="49"/>
      <c r="E78" s="49"/>
      <c r="F78" s="49"/>
      <c r="G78" s="49"/>
      <c r="H78" s="49"/>
      <c r="I78" s="49"/>
      <c r="J78" s="60"/>
      <c r="K78" s="61"/>
      <c r="L78" s="60"/>
      <c r="M78" s="60"/>
      <c r="N78" s="49"/>
      <c r="O78" s="49"/>
      <c r="P78" s="36"/>
    </row>
    <row r="79" spans="1:16" s="30" customFormat="1" ht="20.100000000000001" customHeight="1">
      <c r="A79" s="49"/>
      <c r="B79" s="49"/>
      <c r="C79" s="50"/>
      <c r="D79" s="49"/>
      <c r="E79" s="49"/>
      <c r="F79" s="49"/>
      <c r="G79" s="49"/>
      <c r="H79" s="49"/>
      <c r="I79" s="49"/>
      <c r="J79" s="60"/>
      <c r="K79" s="61"/>
      <c r="L79" s="60"/>
      <c r="M79" s="60"/>
      <c r="N79" s="49"/>
      <c r="O79" s="49"/>
      <c r="P79" s="36"/>
    </row>
    <row r="80" spans="1:16" s="30" customFormat="1" ht="20.100000000000001" customHeight="1">
      <c r="A80" s="49"/>
      <c r="B80" s="49"/>
      <c r="C80" s="50"/>
      <c r="D80" s="49"/>
      <c r="E80" s="31"/>
      <c r="F80" s="31"/>
      <c r="G80" s="31"/>
      <c r="H80" s="31"/>
      <c r="I80" s="31"/>
      <c r="J80" s="33"/>
      <c r="K80" s="34"/>
      <c r="L80" s="33"/>
      <c r="M80" s="33"/>
      <c r="N80" s="31"/>
      <c r="O80" s="49"/>
      <c r="P80" s="36"/>
    </row>
    <row r="81" spans="1:16" s="30" customFormat="1" ht="20.100000000000001" customHeight="1">
      <c r="A81" s="49"/>
      <c r="B81" s="49"/>
      <c r="C81" s="50"/>
      <c r="D81" s="49"/>
      <c r="E81" s="31"/>
      <c r="F81" s="31"/>
      <c r="G81" s="31"/>
      <c r="H81" s="31"/>
      <c r="I81" s="31"/>
      <c r="J81" s="33"/>
      <c r="K81" s="34"/>
      <c r="L81" s="33"/>
      <c r="M81" s="33"/>
      <c r="N81" s="31"/>
      <c r="O81" s="49"/>
      <c r="P81" s="36"/>
    </row>
    <row r="82" spans="1:16" s="30" customFormat="1" ht="20.100000000000001" customHeight="1">
      <c r="A82" s="49"/>
      <c r="B82" s="49"/>
      <c r="C82" s="50"/>
      <c r="D82" s="49"/>
      <c r="E82" s="31"/>
      <c r="F82" s="31"/>
      <c r="G82" s="31"/>
      <c r="H82" s="31"/>
      <c r="I82" s="31"/>
      <c r="J82" s="33"/>
      <c r="K82" s="34"/>
      <c r="L82" s="33"/>
      <c r="M82" s="33"/>
      <c r="N82" s="31"/>
      <c r="O82" s="49"/>
      <c r="P82" s="36"/>
    </row>
    <row r="83" spans="1:16" s="30" customFormat="1" ht="20.100000000000001" customHeight="1">
      <c r="A83" s="49"/>
      <c r="B83" s="49"/>
      <c r="C83" s="50"/>
      <c r="D83" s="49"/>
      <c r="E83" s="31"/>
      <c r="F83" s="31"/>
      <c r="G83" s="31"/>
      <c r="H83" s="31"/>
      <c r="I83" s="31"/>
      <c r="J83" s="33"/>
      <c r="K83" s="34"/>
      <c r="L83" s="33"/>
      <c r="M83" s="33"/>
      <c r="N83" s="31"/>
      <c r="O83" s="49"/>
      <c r="P83" s="36"/>
    </row>
    <row r="84" spans="1:16" s="30" customFormat="1" ht="20.100000000000001" customHeight="1">
      <c r="A84" s="49"/>
      <c r="B84" s="49"/>
      <c r="C84" s="50"/>
      <c r="D84" s="49"/>
      <c r="E84" s="31"/>
      <c r="F84" s="31"/>
      <c r="G84" s="31"/>
      <c r="H84" s="31"/>
      <c r="I84" s="31"/>
      <c r="J84" s="33"/>
      <c r="K84" s="34"/>
      <c r="L84" s="33"/>
      <c r="M84" s="33"/>
      <c r="N84" s="31"/>
      <c r="O84" s="49"/>
      <c r="P84" s="36"/>
    </row>
    <row r="85" spans="1:16" s="30" customFormat="1" ht="20.100000000000001" customHeight="1">
      <c r="A85" s="49"/>
      <c r="B85" s="49"/>
      <c r="C85" s="50"/>
      <c r="D85" s="49"/>
      <c r="E85" s="31"/>
      <c r="F85" s="31"/>
      <c r="G85" s="31"/>
      <c r="H85" s="31"/>
      <c r="I85" s="31"/>
      <c r="J85" s="33"/>
      <c r="K85" s="34"/>
      <c r="L85" s="33"/>
      <c r="M85" s="33"/>
      <c r="N85" s="31"/>
      <c r="O85" s="49"/>
      <c r="P85" s="36"/>
    </row>
    <row r="86" spans="1:16" s="30" customFormat="1" ht="20.100000000000001" customHeight="1">
      <c r="A86" s="49"/>
      <c r="B86" s="49"/>
      <c r="C86" s="50"/>
      <c r="D86" s="49"/>
      <c r="E86" s="31"/>
      <c r="F86" s="31"/>
      <c r="G86" s="31"/>
      <c r="H86" s="31"/>
      <c r="I86" s="31"/>
      <c r="J86" s="33"/>
      <c r="K86" s="34"/>
      <c r="L86" s="33"/>
      <c r="M86" s="33"/>
      <c r="N86" s="31"/>
      <c r="O86" s="49"/>
      <c r="P86" s="36"/>
    </row>
    <row r="87" spans="1:16" s="30" customFormat="1" ht="20.100000000000001" customHeight="1">
      <c r="A87" s="49"/>
      <c r="B87" s="49"/>
      <c r="C87" s="50"/>
      <c r="D87" s="49"/>
      <c r="E87" s="31"/>
      <c r="F87" s="31"/>
      <c r="G87" s="31"/>
      <c r="H87" s="31"/>
      <c r="I87" s="31"/>
      <c r="J87" s="33"/>
      <c r="K87" s="34"/>
      <c r="L87" s="33"/>
      <c r="M87" s="33"/>
      <c r="N87" s="31"/>
      <c r="O87" s="49"/>
      <c r="P87" s="36"/>
    </row>
    <row r="88" spans="1:16" s="30" customFormat="1" ht="20.100000000000001" customHeight="1">
      <c r="A88" s="49"/>
      <c r="B88" s="49"/>
      <c r="C88" s="50"/>
      <c r="D88" s="49"/>
      <c r="E88" s="31"/>
      <c r="F88" s="31"/>
      <c r="G88" s="31"/>
      <c r="H88" s="31"/>
      <c r="I88" s="31"/>
      <c r="J88" s="33"/>
      <c r="K88" s="34"/>
      <c r="L88" s="33"/>
      <c r="M88" s="33"/>
      <c r="N88" s="31"/>
      <c r="O88" s="49"/>
      <c r="P88" s="36"/>
    </row>
    <row r="89" spans="1:16" s="30" customFormat="1" ht="20.100000000000001" customHeight="1">
      <c r="A89" s="49"/>
      <c r="B89" s="49"/>
      <c r="C89" s="50"/>
      <c r="D89" s="49"/>
      <c r="E89" s="31"/>
      <c r="F89" s="31"/>
      <c r="G89" s="31"/>
      <c r="H89" s="31"/>
      <c r="I89" s="31"/>
      <c r="J89" s="33"/>
      <c r="K89" s="34"/>
      <c r="L89" s="33"/>
      <c r="M89" s="33"/>
      <c r="N89" s="31"/>
      <c r="O89" s="49"/>
      <c r="P89" s="36"/>
    </row>
    <row r="90" spans="1:16" s="30" customFormat="1" ht="20.100000000000001" customHeight="1">
      <c r="A90" s="49"/>
      <c r="B90" s="31"/>
      <c r="C90" s="32"/>
      <c r="D90" s="31"/>
      <c r="E90" s="31"/>
      <c r="F90" s="31"/>
      <c r="G90" s="31"/>
      <c r="H90" s="31"/>
      <c r="I90" s="31"/>
      <c r="J90" s="33"/>
      <c r="K90" s="34"/>
      <c r="L90" s="33"/>
      <c r="M90" s="33"/>
      <c r="N90" s="31"/>
      <c r="O90" s="49"/>
      <c r="P90" s="36"/>
    </row>
    <row r="91" spans="1:16" s="30" customFormat="1" ht="20.100000000000001" customHeight="1">
      <c r="A91" s="49"/>
      <c r="B91" s="31"/>
      <c r="C91" s="32"/>
      <c r="D91" s="31"/>
      <c r="E91" s="31"/>
      <c r="F91" s="31"/>
      <c r="G91" s="31"/>
      <c r="H91" s="31"/>
      <c r="I91" s="31"/>
      <c r="J91" s="33"/>
      <c r="K91" s="34"/>
      <c r="L91" s="33"/>
      <c r="M91" s="33"/>
      <c r="N91" s="31"/>
      <c r="O91" s="49"/>
      <c r="P91" s="36"/>
    </row>
    <row r="92" spans="1:16" s="30" customFormat="1" ht="20.100000000000001" customHeight="1">
      <c r="A92" s="49"/>
      <c r="B92" s="31"/>
      <c r="C92" s="32"/>
      <c r="D92" s="31"/>
      <c r="E92" s="31"/>
      <c r="F92" s="31"/>
      <c r="G92" s="31"/>
      <c r="H92" s="31"/>
      <c r="I92" s="31"/>
      <c r="J92" s="33"/>
      <c r="K92" s="34"/>
      <c r="L92" s="33"/>
      <c r="M92" s="33"/>
      <c r="N92" s="31"/>
      <c r="O92" s="49"/>
      <c r="P92" s="36"/>
    </row>
    <row r="93" spans="1:16" s="30" customFormat="1" ht="20.100000000000001" customHeight="1">
      <c r="A93" s="49"/>
      <c r="B93" s="31"/>
      <c r="C93" s="32"/>
      <c r="D93" s="31"/>
      <c r="E93" s="31"/>
      <c r="F93" s="31"/>
      <c r="G93" s="31"/>
      <c r="H93" s="31"/>
      <c r="I93" s="31"/>
      <c r="J93" s="33"/>
      <c r="K93" s="34"/>
      <c r="L93" s="33"/>
      <c r="M93" s="33"/>
      <c r="N93" s="31"/>
      <c r="O93" s="49"/>
      <c r="P93" s="36"/>
    </row>
    <row r="94" spans="1:16" s="30" customFormat="1">
      <c r="A94" s="49"/>
      <c r="B94" s="31"/>
      <c r="C94" s="32"/>
      <c r="D94" s="31"/>
      <c r="E94" s="31"/>
      <c r="F94" s="31"/>
      <c r="G94" s="31"/>
      <c r="H94" s="31"/>
      <c r="I94" s="31"/>
      <c r="J94" s="33"/>
      <c r="K94" s="34"/>
      <c r="L94" s="33"/>
      <c r="M94" s="33"/>
      <c r="N94" s="31"/>
      <c r="O94" s="49"/>
      <c r="P94" s="36"/>
    </row>
    <row r="95" spans="1:16" s="30" customFormat="1">
      <c r="A95" s="49"/>
      <c r="B95" s="31"/>
      <c r="C95" s="32"/>
      <c r="D95" s="31"/>
      <c r="E95" s="31"/>
      <c r="F95" s="31"/>
      <c r="G95" s="31"/>
      <c r="H95" s="31"/>
      <c r="I95" s="31"/>
      <c r="J95" s="33"/>
      <c r="K95" s="34"/>
      <c r="L95" s="33"/>
      <c r="M95" s="33"/>
      <c r="N95" s="31"/>
      <c r="O95" s="49"/>
      <c r="P95" s="36"/>
    </row>
    <row r="96" spans="1:16" s="30" customFormat="1">
      <c r="A96" s="49"/>
      <c r="B96" s="31"/>
      <c r="C96" s="32"/>
      <c r="D96" s="31"/>
      <c r="E96" s="31"/>
      <c r="F96" s="31"/>
      <c r="G96" s="31"/>
      <c r="H96" s="31"/>
      <c r="I96" s="31"/>
      <c r="J96" s="33"/>
      <c r="K96" s="34"/>
      <c r="L96" s="33"/>
      <c r="M96" s="33"/>
      <c r="N96" s="31"/>
      <c r="O96" s="49"/>
      <c r="P96" s="36"/>
    </row>
    <row r="97" spans="1:16" s="30" customFormat="1">
      <c r="A97" s="49"/>
      <c r="B97" s="31"/>
      <c r="C97" s="32"/>
      <c r="D97" s="31"/>
      <c r="E97" s="31"/>
      <c r="F97" s="31"/>
      <c r="G97" s="31"/>
      <c r="H97" s="31"/>
      <c r="I97" s="31"/>
      <c r="J97" s="33"/>
      <c r="K97" s="34"/>
      <c r="L97" s="33"/>
      <c r="M97" s="33"/>
      <c r="N97" s="31"/>
      <c r="O97" s="49"/>
      <c r="P97" s="36"/>
    </row>
    <row r="98" spans="1:16" s="30" customFormat="1">
      <c r="A98" s="49"/>
      <c r="B98" s="31"/>
      <c r="C98" s="32"/>
      <c r="D98" s="31"/>
      <c r="E98" s="31"/>
      <c r="F98" s="31"/>
      <c r="G98" s="31"/>
      <c r="H98" s="31"/>
      <c r="I98" s="31"/>
      <c r="J98" s="33"/>
      <c r="K98" s="34"/>
      <c r="L98" s="33"/>
      <c r="M98" s="33"/>
      <c r="N98" s="31"/>
      <c r="O98" s="49"/>
      <c r="P98" s="36"/>
    </row>
    <row r="99" spans="1:16" s="30" customFormat="1">
      <c r="A99" s="49"/>
      <c r="B99" s="31"/>
      <c r="C99" s="32"/>
      <c r="D99" s="31"/>
      <c r="E99" s="31"/>
      <c r="F99" s="31"/>
      <c r="G99" s="31"/>
      <c r="H99" s="31"/>
      <c r="I99" s="31"/>
      <c r="J99" s="33"/>
      <c r="K99" s="34"/>
      <c r="L99" s="33"/>
      <c r="M99" s="33"/>
      <c r="N99" s="31"/>
      <c r="O99" s="49"/>
      <c r="P99" s="36"/>
    </row>
    <row r="100" spans="1:16" s="30" customFormat="1">
      <c r="A100" s="49"/>
      <c r="B100" s="31"/>
      <c r="C100" s="32"/>
      <c r="D100" s="31"/>
      <c r="E100" s="31"/>
      <c r="F100" s="31"/>
      <c r="G100" s="31"/>
      <c r="H100" s="31"/>
      <c r="I100" s="31"/>
      <c r="J100" s="33"/>
      <c r="K100" s="34"/>
      <c r="L100" s="33"/>
      <c r="M100" s="33"/>
      <c r="N100" s="31"/>
      <c r="O100" s="49"/>
      <c r="P100" s="36"/>
    </row>
    <row r="101" spans="1:16" s="30" customFormat="1">
      <c r="A101" s="49"/>
      <c r="B101" s="31"/>
      <c r="C101" s="32"/>
      <c r="D101" s="31"/>
      <c r="E101" s="31"/>
      <c r="F101" s="31"/>
      <c r="G101" s="31"/>
      <c r="H101" s="31"/>
      <c r="I101" s="31"/>
      <c r="J101" s="33"/>
      <c r="K101" s="34"/>
      <c r="L101" s="33"/>
      <c r="M101" s="33"/>
      <c r="N101" s="31"/>
      <c r="O101" s="49"/>
      <c r="P101" s="36"/>
    </row>
    <row r="102" spans="1:16" s="30" customFormat="1">
      <c r="A102" s="49"/>
      <c r="B102" s="31"/>
      <c r="C102" s="32"/>
      <c r="D102" s="31"/>
      <c r="E102" s="31"/>
      <c r="F102" s="31"/>
      <c r="G102" s="31"/>
      <c r="H102" s="31"/>
      <c r="I102" s="31"/>
      <c r="J102" s="33"/>
      <c r="K102" s="34"/>
      <c r="L102" s="33"/>
      <c r="M102" s="33"/>
      <c r="N102" s="31"/>
      <c r="O102" s="49"/>
      <c r="P102" s="36"/>
    </row>
    <row r="103" spans="1:16" s="30" customFormat="1">
      <c r="A103" s="31"/>
      <c r="B103" s="31"/>
      <c r="C103" s="32"/>
      <c r="D103" s="31"/>
      <c r="E103" s="31"/>
      <c r="F103" s="31"/>
      <c r="G103" s="31"/>
      <c r="H103" s="31"/>
      <c r="I103" s="31"/>
      <c r="J103" s="33"/>
      <c r="K103" s="34"/>
      <c r="L103" s="33"/>
      <c r="M103" s="33"/>
      <c r="N103" s="31"/>
      <c r="O103" s="49"/>
      <c r="P103" s="36"/>
    </row>
    <row r="104" spans="1:16" s="30" customFormat="1">
      <c r="A104" s="31"/>
      <c r="B104" s="31"/>
      <c r="C104" s="32"/>
      <c r="D104" s="31"/>
      <c r="E104" s="31"/>
      <c r="F104" s="31"/>
      <c r="G104" s="31"/>
      <c r="H104" s="31"/>
      <c r="I104" s="31"/>
      <c r="J104" s="33"/>
      <c r="K104" s="34"/>
      <c r="L104" s="33"/>
      <c r="M104" s="33"/>
      <c r="N104" s="31"/>
      <c r="O104" s="49"/>
      <c r="P104" s="36"/>
    </row>
    <row r="105" spans="1:16" s="30" customFormat="1">
      <c r="A105" s="31"/>
      <c r="B105" s="31"/>
      <c r="C105" s="32"/>
      <c r="D105" s="31"/>
      <c r="E105" s="31"/>
      <c r="F105" s="31"/>
      <c r="G105" s="31"/>
      <c r="H105" s="31"/>
      <c r="I105" s="31"/>
      <c r="J105" s="33"/>
      <c r="K105" s="34"/>
      <c r="L105" s="33"/>
      <c r="M105" s="33"/>
      <c r="N105" s="31"/>
      <c r="O105" s="49"/>
      <c r="P105" s="36"/>
    </row>
    <row r="106" spans="1:16" s="30" customFormat="1">
      <c r="A106" s="31"/>
      <c r="B106" s="31"/>
      <c r="C106" s="32"/>
      <c r="D106" s="31"/>
      <c r="E106" s="31"/>
      <c r="F106" s="31"/>
      <c r="G106" s="31"/>
      <c r="H106" s="31"/>
      <c r="I106" s="31"/>
      <c r="J106" s="33"/>
      <c r="K106" s="34"/>
      <c r="L106" s="33"/>
      <c r="M106" s="33"/>
      <c r="N106" s="31"/>
      <c r="O106" s="49"/>
      <c r="P106" s="36"/>
    </row>
    <row r="107" spans="1:16" s="30" customFormat="1">
      <c r="A107" s="31"/>
      <c r="B107" s="31"/>
      <c r="C107" s="32"/>
      <c r="D107" s="31"/>
      <c r="E107" s="31"/>
      <c r="F107" s="31"/>
      <c r="G107" s="31"/>
      <c r="H107" s="31"/>
      <c r="I107" s="31"/>
      <c r="J107" s="33"/>
      <c r="K107" s="34"/>
      <c r="L107" s="33"/>
      <c r="M107" s="33"/>
      <c r="N107" s="31"/>
      <c r="O107" s="49"/>
      <c r="P107" s="36"/>
    </row>
    <row r="108" spans="1:16" s="30" customFormat="1">
      <c r="A108" s="31"/>
      <c r="B108" s="31"/>
      <c r="C108" s="32"/>
      <c r="D108" s="31"/>
      <c r="E108" s="31"/>
      <c r="F108" s="31"/>
      <c r="G108" s="31"/>
      <c r="H108" s="31"/>
      <c r="I108" s="31"/>
      <c r="J108" s="33"/>
      <c r="K108" s="34"/>
      <c r="L108" s="33"/>
      <c r="M108" s="33"/>
      <c r="N108" s="31"/>
      <c r="O108" s="49"/>
      <c r="P108" s="36"/>
    </row>
    <row r="109" spans="1:16" s="30" customFormat="1">
      <c r="A109" s="31"/>
      <c r="B109" s="31"/>
      <c r="C109" s="32"/>
      <c r="D109" s="31"/>
      <c r="E109" s="31"/>
      <c r="F109" s="31"/>
      <c r="G109" s="31"/>
      <c r="H109" s="31"/>
      <c r="I109" s="31"/>
      <c r="J109" s="33"/>
      <c r="K109" s="34"/>
      <c r="L109" s="33"/>
      <c r="M109" s="33"/>
      <c r="N109" s="31"/>
      <c r="O109" s="49"/>
      <c r="P109" s="36"/>
    </row>
    <row r="110" spans="1:16" s="30" customFormat="1">
      <c r="A110" s="31"/>
      <c r="B110" s="31"/>
      <c r="C110" s="32"/>
      <c r="D110" s="31"/>
      <c r="E110" s="31"/>
      <c r="F110" s="31"/>
      <c r="G110" s="31"/>
      <c r="H110" s="31"/>
      <c r="I110" s="31"/>
      <c r="J110" s="33"/>
      <c r="K110" s="34"/>
      <c r="L110" s="33"/>
      <c r="M110" s="33"/>
      <c r="N110" s="31"/>
      <c r="O110" s="49"/>
      <c r="P110" s="36"/>
    </row>
    <row r="111" spans="1:16" s="30" customFormat="1">
      <c r="A111" s="31"/>
      <c r="B111" s="31"/>
      <c r="C111" s="32"/>
      <c r="D111" s="31"/>
      <c r="E111" s="31"/>
      <c r="F111" s="31"/>
      <c r="G111" s="31"/>
      <c r="H111" s="31"/>
      <c r="I111" s="31"/>
      <c r="J111" s="33"/>
      <c r="K111" s="34"/>
      <c r="L111" s="33"/>
      <c r="M111" s="33"/>
      <c r="N111" s="31"/>
      <c r="O111" s="49"/>
      <c r="P111" s="36"/>
    </row>
    <row r="112" spans="1:16" s="30" customFormat="1">
      <c r="A112" s="31"/>
      <c r="B112" s="31"/>
      <c r="C112" s="32"/>
      <c r="D112" s="31"/>
      <c r="E112" s="31"/>
      <c r="F112" s="31"/>
      <c r="G112" s="31"/>
      <c r="H112" s="31"/>
      <c r="I112" s="31"/>
      <c r="J112" s="33"/>
      <c r="K112" s="34"/>
      <c r="L112" s="33"/>
      <c r="M112" s="33"/>
      <c r="N112" s="31"/>
      <c r="O112" s="49"/>
      <c r="P112" s="36"/>
    </row>
    <row r="113" spans="1:16" s="30" customFormat="1">
      <c r="A113" s="31"/>
      <c r="B113" s="31"/>
      <c r="C113" s="32"/>
      <c r="D113" s="31"/>
      <c r="E113" s="31"/>
      <c r="F113" s="31"/>
      <c r="G113" s="31"/>
      <c r="H113" s="31"/>
      <c r="I113" s="31"/>
      <c r="J113" s="33"/>
      <c r="K113" s="34"/>
      <c r="L113" s="33"/>
      <c r="M113" s="33"/>
      <c r="N113" s="31"/>
      <c r="O113" s="49"/>
      <c r="P113" s="36"/>
    </row>
    <row r="114" spans="1:16" s="30" customFormat="1">
      <c r="A114" s="31"/>
      <c r="B114" s="31"/>
      <c r="C114" s="32"/>
      <c r="D114" s="31"/>
      <c r="E114" s="31"/>
      <c r="F114" s="31"/>
      <c r="G114" s="31"/>
      <c r="H114" s="31"/>
      <c r="I114" s="31"/>
      <c r="J114" s="33"/>
      <c r="K114" s="34"/>
      <c r="L114" s="33"/>
      <c r="M114" s="33"/>
      <c r="N114" s="31"/>
      <c r="O114" s="49"/>
      <c r="P114" s="36"/>
    </row>
    <row r="115" spans="1:16" s="30" customFormat="1">
      <c r="A115" s="31"/>
      <c r="B115" s="31"/>
      <c r="C115" s="32"/>
      <c r="D115" s="31"/>
      <c r="E115" s="31"/>
      <c r="F115" s="31"/>
      <c r="G115" s="31"/>
      <c r="H115" s="31"/>
      <c r="I115" s="31"/>
      <c r="J115" s="33"/>
      <c r="K115" s="34"/>
      <c r="L115" s="33"/>
      <c r="M115" s="33"/>
      <c r="N115" s="31"/>
      <c r="O115" s="49"/>
      <c r="P115" s="36"/>
    </row>
    <row r="116" spans="1:16" s="30" customFormat="1">
      <c r="A116" s="31"/>
      <c r="B116" s="31"/>
      <c r="C116" s="32"/>
      <c r="D116" s="31"/>
      <c r="E116" s="31"/>
      <c r="F116" s="31"/>
      <c r="G116" s="31"/>
      <c r="H116" s="31"/>
      <c r="I116" s="31"/>
      <c r="J116" s="33"/>
      <c r="K116" s="34"/>
      <c r="L116" s="33"/>
      <c r="M116" s="33"/>
      <c r="N116" s="31"/>
      <c r="O116" s="49"/>
      <c r="P116" s="36"/>
    </row>
    <row r="117" spans="1:16" s="30" customFormat="1">
      <c r="A117" s="31"/>
      <c r="B117" s="31"/>
      <c r="C117" s="32"/>
      <c r="D117" s="31"/>
      <c r="E117" s="31"/>
      <c r="F117" s="31"/>
      <c r="G117" s="31"/>
      <c r="H117" s="31"/>
      <c r="I117" s="31"/>
      <c r="J117" s="33"/>
      <c r="K117" s="34"/>
      <c r="L117" s="33"/>
      <c r="M117" s="33"/>
      <c r="N117" s="31"/>
      <c r="O117" s="49"/>
      <c r="P117" s="36"/>
    </row>
    <row r="118" spans="1:16" s="30" customFormat="1">
      <c r="A118" s="31"/>
      <c r="B118" s="31"/>
      <c r="C118" s="32"/>
      <c r="D118" s="31"/>
      <c r="E118" s="31"/>
      <c r="F118" s="31"/>
      <c r="G118" s="31"/>
      <c r="H118" s="31"/>
      <c r="I118" s="31"/>
      <c r="J118" s="33"/>
      <c r="K118" s="34"/>
      <c r="L118" s="33"/>
      <c r="M118" s="33"/>
      <c r="N118" s="31"/>
      <c r="O118" s="49"/>
      <c r="P118" s="36"/>
    </row>
    <row r="119" spans="1:16" s="30" customFormat="1">
      <c r="A119" s="31"/>
      <c r="B119" s="31"/>
      <c r="C119" s="32"/>
      <c r="D119" s="31"/>
      <c r="E119" s="31"/>
      <c r="F119" s="31"/>
      <c r="G119" s="31"/>
      <c r="H119" s="31"/>
      <c r="I119" s="31"/>
      <c r="J119" s="33"/>
      <c r="K119" s="34"/>
      <c r="L119" s="33"/>
      <c r="M119" s="33"/>
      <c r="N119" s="31"/>
      <c r="O119" s="49"/>
      <c r="P119" s="36"/>
    </row>
    <row r="120" spans="1:16" s="30" customFormat="1">
      <c r="A120" s="31"/>
      <c r="B120" s="31"/>
      <c r="C120" s="32"/>
      <c r="D120" s="31"/>
      <c r="E120" s="31"/>
      <c r="F120" s="31"/>
      <c r="G120" s="31"/>
      <c r="H120" s="31"/>
      <c r="I120" s="31"/>
      <c r="J120" s="33"/>
      <c r="K120" s="34"/>
      <c r="L120" s="33"/>
      <c r="M120" s="33"/>
      <c r="N120" s="31"/>
      <c r="O120" s="49"/>
      <c r="P120" s="36"/>
    </row>
    <row r="121" spans="1:16" s="30" customFormat="1">
      <c r="A121" s="31"/>
      <c r="B121" s="31"/>
      <c r="C121" s="32"/>
      <c r="D121" s="31"/>
      <c r="E121" s="31"/>
      <c r="F121" s="31"/>
      <c r="G121" s="31"/>
      <c r="H121" s="31"/>
      <c r="I121" s="31"/>
      <c r="J121" s="33"/>
      <c r="K121" s="34"/>
      <c r="L121" s="33"/>
      <c r="M121" s="33"/>
      <c r="N121" s="31"/>
      <c r="O121" s="49"/>
      <c r="P121" s="36"/>
    </row>
    <row r="122" spans="1:16" s="30" customFormat="1">
      <c r="A122" s="31"/>
      <c r="B122" s="31"/>
      <c r="C122" s="32"/>
      <c r="D122" s="31"/>
      <c r="E122" s="31"/>
      <c r="F122" s="31"/>
      <c r="G122" s="31"/>
      <c r="H122" s="31"/>
      <c r="I122" s="31"/>
      <c r="J122" s="33"/>
      <c r="K122" s="34"/>
      <c r="L122" s="33"/>
      <c r="M122" s="33"/>
      <c r="N122" s="31"/>
      <c r="O122" s="49"/>
      <c r="P122" s="36"/>
    </row>
    <row r="123" spans="1:16" s="30" customFormat="1">
      <c r="A123" s="31"/>
      <c r="B123" s="31"/>
      <c r="C123" s="32"/>
      <c r="D123" s="31"/>
      <c r="E123" s="31"/>
      <c r="F123" s="31"/>
      <c r="G123" s="31"/>
      <c r="H123" s="31"/>
      <c r="I123" s="31"/>
      <c r="J123" s="33"/>
      <c r="K123" s="34"/>
      <c r="L123" s="33"/>
      <c r="M123" s="33"/>
      <c r="N123" s="31"/>
      <c r="O123" s="49"/>
      <c r="P123" s="36"/>
    </row>
    <row r="124" spans="1:16" s="30" customFormat="1">
      <c r="A124" s="31"/>
      <c r="B124" s="31"/>
      <c r="C124" s="32"/>
      <c r="D124" s="31"/>
      <c r="E124" s="31"/>
      <c r="F124" s="31"/>
      <c r="G124" s="31"/>
      <c r="H124" s="31"/>
      <c r="I124" s="31"/>
      <c r="J124" s="33"/>
      <c r="K124" s="34"/>
      <c r="L124" s="33"/>
      <c r="M124" s="33"/>
      <c r="N124" s="31"/>
      <c r="O124" s="49"/>
      <c r="P124" s="36"/>
    </row>
    <row r="125" spans="1:16" s="30" customFormat="1">
      <c r="A125" s="31"/>
      <c r="B125" s="31"/>
      <c r="C125" s="32"/>
      <c r="D125" s="31"/>
      <c r="E125" s="31"/>
      <c r="F125" s="31"/>
      <c r="G125" s="31"/>
      <c r="H125" s="31"/>
      <c r="I125" s="31"/>
      <c r="J125" s="33"/>
      <c r="K125" s="34"/>
      <c r="L125" s="33"/>
      <c r="M125" s="33"/>
      <c r="N125" s="31"/>
      <c r="O125" s="49"/>
      <c r="P125" s="36"/>
    </row>
    <row r="126" spans="1:16" s="30" customFormat="1">
      <c r="A126" s="31"/>
      <c r="B126" s="31"/>
      <c r="C126" s="32"/>
      <c r="D126" s="31"/>
      <c r="E126" s="31"/>
      <c r="F126" s="31"/>
      <c r="G126" s="31"/>
      <c r="H126" s="31"/>
      <c r="I126" s="31"/>
      <c r="J126" s="33"/>
      <c r="K126" s="34"/>
      <c r="L126" s="33"/>
      <c r="M126" s="33"/>
      <c r="N126" s="31"/>
      <c r="O126" s="49"/>
      <c r="P126" s="36"/>
    </row>
    <row r="127" spans="1:16" s="30" customFormat="1">
      <c r="A127" s="31"/>
      <c r="B127" s="31"/>
      <c r="C127" s="32"/>
      <c r="D127" s="31"/>
      <c r="E127" s="31"/>
      <c r="F127" s="31"/>
      <c r="G127" s="31"/>
      <c r="H127" s="31"/>
      <c r="I127" s="31"/>
      <c r="J127" s="33"/>
      <c r="K127" s="34"/>
      <c r="L127" s="33"/>
      <c r="M127" s="33"/>
      <c r="N127" s="31"/>
      <c r="O127" s="49"/>
      <c r="P127" s="36"/>
    </row>
    <row r="128" spans="1:16" s="30" customFormat="1">
      <c r="A128" s="31"/>
      <c r="B128" s="31"/>
      <c r="C128" s="32"/>
      <c r="D128" s="31"/>
      <c r="E128" s="31"/>
      <c r="F128" s="31"/>
      <c r="G128" s="31"/>
      <c r="H128" s="31"/>
      <c r="I128" s="31"/>
      <c r="J128" s="33"/>
      <c r="K128" s="34"/>
      <c r="L128" s="33"/>
      <c r="M128" s="33"/>
      <c r="N128" s="31"/>
      <c r="O128" s="49"/>
      <c r="P128" s="36"/>
    </row>
    <row r="129" spans="1:16" s="30" customFormat="1">
      <c r="A129" s="31"/>
      <c r="B129" s="31"/>
      <c r="C129" s="32"/>
      <c r="D129" s="31"/>
      <c r="E129" s="31"/>
      <c r="F129" s="31"/>
      <c r="G129" s="31"/>
      <c r="H129" s="31"/>
      <c r="I129" s="31"/>
      <c r="J129" s="33"/>
      <c r="K129" s="34"/>
      <c r="L129" s="33"/>
      <c r="M129" s="33"/>
      <c r="N129" s="31"/>
      <c r="O129" s="49"/>
      <c r="P129" s="36"/>
    </row>
    <row r="130" spans="1:16" s="30" customFormat="1">
      <c r="A130" s="31"/>
      <c r="B130" s="31"/>
      <c r="C130" s="32"/>
      <c r="D130" s="31"/>
      <c r="E130" s="31"/>
      <c r="F130" s="31"/>
      <c r="G130" s="31"/>
      <c r="H130" s="31"/>
      <c r="I130" s="31"/>
      <c r="J130" s="33"/>
      <c r="K130" s="34"/>
      <c r="L130" s="33"/>
      <c r="M130" s="33"/>
      <c r="N130" s="31"/>
      <c r="O130" s="49"/>
      <c r="P130" s="36"/>
    </row>
    <row r="131" spans="1:16" s="30" customFormat="1">
      <c r="A131" s="31"/>
      <c r="B131" s="31"/>
      <c r="C131" s="32"/>
      <c r="D131" s="31"/>
      <c r="E131" s="31"/>
      <c r="F131" s="31"/>
      <c r="G131" s="31"/>
      <c r="H131" s="31"/>
      <c r="I131" s="31"/>
      <c r="J131" s="33"/>
      <c r="K131" s="34"/>
      <c r="L131" s="33"/>
      <c r="M131" s="33"/>
      <c r="N131" s="31"/>
      <c r="O131" s="49"/>
      <c r="P131" s="36"/>
    </row>
    <row r="132" spans="1:16" s="30" customFormat="1">
      <c r="A132" s="31"/>
      <c r="B132" s="31"/>
      <c r="C132" s="32"/>
      <c r="D132" s="31"/>
      <c r="E132" s="31"/>
      <c r="F132" s="31"/>
      <c r="G132" s="31"/>
      <c r="H132" s="31"/>
      <c r="I132" s="31"/>
      <c r="J132" s="33"/>
      <c r="K132" s="34"/>
      <c r="L132" s="33"/>
      <c r="M132" s="33"/>
      <c r="N132" s="31"/>
      <c r="O132" s="49"/>
      <c r="P132" s="36"/>
    </row>
    <row r="133" spans="1:16" s="30" customFormat="1">
      <c r="A133" s="31"/>
      <c r="B133" s="31"/>
      <c r="C133" s="32"/>
      <c r="D133" s="31"/>
      <c r="E133" s="31"/>
      <c r="F133" s="31"/>
      <c r="G133" s="31"/>
      <c r="H133" s="31"/>
      <c r="I133" s="31"/>
      <c r="J133" s="33"/>
      <c r="K133" s="34"/>
      <c r="L133" s="33"/>
      <c r="M133" s="33"/>
      <c r="N133" s="31"/>
      <c r="O133" s="49"/>
      <c r="P133" s="36"/>
    </row>
    <row r="134" spans="1:16" s="30" customFormat="1">
      <c r="A134" s="31"/>
      <c r="B134" s="31"/>
      <c r="C134" s="32"/>
      <c r="D134" s="31"/>
      <c r="E134" s="31"/>
      <c r="F134" s="31"/>
      <c r="G134" s="31"/>
      <c r="H134" s="31"/>
      <c r="I134" s="31"/>
      <c r="J134" s="33"/>
      <c r="K134" s="34"/>
      <c r="L134" s="33"/>
      <c r="M134" s="33"/>
      <c r="N134" s="31"/>
      <c r="O134" s="49"/>
      <c r="P134" s="36"/>
    </row>
    <row r="135" spans="1:16" s="30" customFormat="1">
      <c r="A135" s="31"/>
      <c r="B135" s="31"/>
      <c r="C135" s="32"/>
      <c r="D135" s="31"/>
      <c r="E135" s="31"/>
      <c r="F135" s="31"/>
      <c r="G135" s="31"/>
      <c r="H135" s="31"/>
      <c r="I135" s="31"/>
      <c r="J135" s="33"/>
      <c r="K135" s="34"/>
      <c r="L135" s="33"/>
      <c r="M135" s="33"/>
      <c r="N135" s="31"/>
      <c r="O135" s="49"/>
      <c r="P135" s="36"/>
    </row>
    <row r="136" spans="1:16" s="30" customFormat="1">
      <c r="A136" s="31"/>
      <c r="B136" s="31"/>
      <c r="C136" s="32"/>
      <c r="D136" s="31"/>
      <c r="E136" s="31"/>
      <c r="F136" s="31"/>
      <c r="G136" s="31"/>
      <c r="H136" s="31"/>
      <c r="I136" s="31"/>
      <c r="J136" s="33"/>
      <c r="K136" s="34"/>
      <c r="L136" s="33"/>
      <c r="M136" s="33"/>
      <c r="N136" s="31"/>
      <c r="O136" s="49"/>
      <c r="P136" s="36"/>
    </row>
    <row r="137" spans="1:16" s="30" customFormat="1">
      <c r="A137" s="31"/>
      <c r="B137" s="31"/>
      <c r="C137" s="32"/>
      <c r="D137" s="31"/>
      <c r="E137" s="31"/>
      <c r="F137" s="31"/>
      <c r="G137" s="31"/>
      <c r="H137" s="31"/>
      <c r="I137" s="31"/>
      <c r="J137" s="33"/>
      <c r="K137" s="34"/>
      <c r="L137" s="33"/>
      <c r="M137" s="33"/>
      <c r="N137" s="31"/>
      <c r="O137" s="49"/>
      <c r="P137" s="36"/>
    </row>
    <row r="138" spans="1:16" s="30" customFormat="1">
      <c r="A138" s="31"/>
      <c r="B138" s="31"/>
      <c r="C138" s="32"/>
      <c r="D138" s="31"/>
      <c r="E138" s="31"/>
      <c r="F138" s="31"/>
      <c r="G138" s="31"/>
      <c r="H138" s="31"/>
      <c r="I138" s="31"/>
      <c r="J138" s="33"/>
      <c r="K138" s="34"/>
      <c r="L138" s="33"/>
      <c r="M138" s="33"/>
      <c r="N138" s="31"/>
      <c r="O138" s="49"/>
      <c r="P138" s="36"/>
    </row>
    <row r="139" spans="1:16" s="30" customFormat="1">
      <c r="A139" s="31"/>
      <c r="B139" s="31"/>
      <c r="C139" s="32"/>
      <c r="D139" s="31"/>
      <c r="E139" s="31"/>
      <c r="F139" s="31"/>
      <c r="G139" s="31"/>
      <c r="H139" s="31"/>
      <c r="I139" s="31"/>
      <c r="J139" s="33"/>
      <c r="K139" s="34"/>
      <c r="L139" s="33"/>
      <c r="M139" s="33"/>
      <c r="N139" s="31"/>
      <c r="O139" s="49"/>
      <c r="P139" s="36"/>
    </row>
    <row r="140" spans="1:16" s="30" customFormat="1">
      <c r="A140" s="31"/>
      <c r="B140" s="31"/>
      <c r="C140" s="32"/>
      <c r="D140" s="31"/>
      <c r="E140" s="31"/>
      <c r="F140" s="31"/>
      <c r="G140" s="31"/>
      <c r="H140" s="31"/>
      <c r="I140" s="31"/>
      <c r="J140" s="33"/>
      <c r="K140" s="34"/>
      <c r="L140" s="33"/>
      <c r="M140" s="33"/>
      <c r="N140" s="31"/>
      <c r="O140" s="49"/>
      <c r="P140" s="36"/>
    </row>
    <row r="141" spans="1:16" s="30" customFormat="1">
      <c r="A141" s="31"/>
      <c r="B141" s="31"/>
      <c r="C141" s="32"/>
      <c r="D141" s="31"/>
      <c r="E141" s="31"/>
      <c r="F141" s="31"/>
      <c r="G141" s="31"/>
      <c r="H141" s="31"/>
      <c r="I141" s="31"/>
      <c r="J141" s="33"/>
      <c r="K141" s="34"/>
      <c r="L141" s="33"/>
      <c r="M141" s="33"/>
      <c r="N141" s="31"/>
      <c r="O141" s="49"/>
      <c r="P141" s="36"/>
    </row>
    <row r="142" spans="1:16" s="30" customFormat="1">
      <c r="A142" s="31"/>
      <c r="B142" s="31"/>
      <c r="C142" s="32"/>
      <c r="D142" s="31"/>
      <c r="E142" s="31"/>
      <c r="F142" s="31"/>
      <c r="G142" s="31"/>
      <c r="H142" s="31"/>
      <c r="I142" s="31"/>
      <c r="J142" s="33"/>
      <c r="K142" s="34"/>
      <c r="L142" s="33"/>
      <c r="M142" s="33"/>
      <c r="N142" s="31"/>
      <c r="O142" s="49"/>
      <c r="P142" s="36"/>
    </row>
    <row r="143" spans="1:16">
      <c r="O143" s="49"/>
    </row>
    <row r="144" spans="1:16">
      <c r="O144" s="49"/>
    </row>
    <row r="145" spans="15:15">
      <c r="O145" s="49"/>
    </row>
    <row r="146" spans="15:15">
      <c r="O146" s="49"/>
    </row>
    <row r="147" spans="15:15">
      <c r="O147" s="49"/>
    </row>
    <row r="148" spans="15:15">
      <c r="O148" s="49"/>
    </row>
    <row r="149" spans="15:15">
      <c r="O149" s="49"/>
    </row>
    <row r="150" spans="15:15">
      <c r="O150" s="49"/>
    </row>
    <row r="151" spans="15:15">
      <c r="O151" s="49"/>
    </row>
    <row r="152" spans="15:15">
      <c r="O152" s="49"/>
    </row>
    <row r="153" spans="15:15">
      <c r="O153" s="49"/>
    </row>
    <row r="154" spans="15:15">
      <c r="O154" s="49"/>
    </row>
    <row r="155" spans="15:15">
      <c r="O155" s="49"/>
    </row>
    <row r="156" spans="15:15">
      <c r="O156" s="49"/>
    </row>
    <row r="157" spans="15:15">
      <c r="O157" s="49"/>
    </row>
    <row r="158" spans="15:15">
      <c r="O158" s="49"/>
    </row>
    <row r="159" spans="15:15">
      <c r="O159" s="49"/>
    </row>
    <row r="160" spans="15:15">
      <c r="O160" s="49"/>
    </row>
    <row r="161" spans="15:15">
      <c r="O161" s="49"/>
    </row>
    <row r="162" spans="15:15">
      <c r="O162" s="49"/>
    </row>
    <row r="163" spans="15:15">
      <c r="O163" s="49"/>
    </row>
    <row r="164" spans="15:15">
      <c r="O164" s="49"/>
    </row>
    <row r="165" spans="15:15">
      <c r="O165" s="49"/>
    </row>
    <row r="166" spans="15:15">
      <c r="O166" s="49"/>
    </row>
    <row r="167" spans="15:15">
      <c r="O167" s="49"/>
    </row>
    <row r="168" spans="15:15">
      <c r="O168" s="49"/>
    </row>
    <row r="169" spans="15:15">
      <c r="O169" s="49"/>
    </row>
    <row r="170" spans="15:15">
      <c r="O170" s="49"/>
    </row>
    <row r="171" spans="15:15">
      <c r="O171" s="49"/>
    </row>
    <row r="172" spans="15:15">
      <c r="O172" s="49"/>
    </row>
    <row r="173" spans="15:15">
      <c r="O173" s="49"/>
    </row>
    <row r="174" spans="15:15">
      <c r="O174" s="49"/>
    </row>
    <row r="175" spans="15:15">
      <c r="O175" s="49"/>
    </row>
    <row r="176" spans="15:15">
      <c r="O176" s="49"/>
    </row>
    <row r="177" spans="15:15">
      <c r="O177" s="49"/>
    </row>
    <row r="178" spans="15:15">
      <c r="O178" s="49"/>
    </row>
    <row r="179" spans="15:15">
      <c r="O179" s="49"/>
    </row>
    <row r="180" spans="15:15">
      <c r="O180" s="49"/>
    </row>
    <row r="181" spans="15:15">
      <c r="O181" s="49"/>
    </row>
    <row r="182" spans="15:15">
      <c r="O182" s="49"/>
    </row>
    <row r="183" spans="15:15">
      <c r="O183" s="49"/>
    </row>
    <row r="184" spans="15:15">
      <c r="O184" s="49"/>
    </row>
    <row r="185" spans="15:15">
      <c r="O185" s="49"/>
    </row>
    <row r="186" spans="15:15">
      <c r="O186" s="49"/>
    </row>
    <row r="187" spans="15:15">
      <c r="O187" s="49"/>
    </row>
    <row r="188" spans="15:15">
      <c r="O188" s="49"/>
    </row>
    <row r="189" spans="15:15">
      <c r="O189" s="49"/>
    </row>
    <row r="190" spans="15:15">
      <c r="O190" s="49"/>
    </row>
    <row r="191" spans="15:15">
      <c r="O191" s="49"/>
    </row>
    <row r="192" spans="15:15">
      <c r="O192" s="49"/>
    </row>
    <row r="193" spans="15:15">
      <c r="O193" s="49"/>
    </row>
    <row r="194" spans="15:15">
      <c r="O194" s="49"/>
    </row>
    <row r="195" spans="15:15">
      <c r="O195" s="49"/>
    </row>
    <row r="196" spans="15:15">
      <c r="O196" s="49"/>
    </row>
    <row r="197" spans="15:15">
      <c r="O197" s="49"/>
    </row>
    <row r="198" spans="15:15">
      <c r="O198" s="49"/>
    </row>
    <row r="199" spans="15:15">
      <c r="O199" s="49"/>
    </row>
    <row r="200" spans="15:15">
      <c r="O200" s="49"/>
    </row>
    <row r="201" spans="15:15">
      <c r="O201" s="49"/>
    </row>
    <row r="202" spans="15:15">
      <c r="O202" s="49"/>
    </row>
    <row r="203" spans="15:15">
      <c r="O203" s="49"/>
    </row>
    <row r="204" spans="15:15">
      <c r="O204" s="49"/>
    </row>
    <row r="205" spans="15:15">
      <c r="O205" s="49"/>
    </row>
    <row r="206" spans="15:15">
      <c r="O206" s="49"/>
    </row>
    <row r="207" spans="15:15">
      <c r="O207" s="49"/>
    </row>
    <row r="208" spans="15:15">
      <c r="O208" s="49"/>
    </row>
    <row r="209" spans="15:15">
      <c r="O209" s="49"/>
    </row>
    <row r="210" spans="15:15">
      <c r="O210" s="49"/>
    </row>
    <row r="211" spans="15:15">
      <c r="O211" s="49"/>
    </row>
    <row r="212" spans="15:15">
      <c r="O212" s="49"/>
    </row>
    <row r="213" spans="15:15">
      <c r="O213" s="49"/>
    </row>
    <row r="214" spans="15:15">
      <c r="O214" s="49"/>
    </row>
    <row r="215" spans="15:15">
      <c r="O215" s="49"/>
    </row>
    <row r="216" spans="15:15">
      <c r="O216" s="49"/>
    </row>
    <row r="217" spans="15:15">
      <c r="O217" s="49"/>
    </row>
    <row r="218" spans="15:15">
      <c r="O218" s="49"/>
    </row>
    <row r="219" spans="15:15">
      <c r="O219" s="49"/>
    </row>
  </sheetData>
  <mergeCells count="19">
    <mergeCell ref="P24:P35"/>
    <mergeCell ref="A38:B40"/>
    <mergeCell ref="A46:O4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N4:N5"/>
    <mergeCell ref="O4:O5"/>
    <mergeCell ref="A1:O1"/>
    <mergeCell ref="A2:O2"/>
    <mergeCell ref="A3:O3"/>
    <mergeCell ref="A4:B4"/>
    <mergeCell ref="L4:M4"/>
  </mergeCells>
  <phoneticPr fontId="13" type="noConversion"/>
  <pageMargins left="0.75" right="0.23611111111111099" top="0.39305555555555599" bottom="0.39305555555555599" header="0.196527777777778" footer="0.27500000000000002"/>
  <pageSetup paperSize="9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EY74"/>
  <sheetViews>
    <sheetView topLeftCell="A13" workbookViewId="0">
      <selection activeCell="D34" sqref="D34"/>
    </sheetView>
  </sheetViews>
  <sheetFormatPr defaultColWidth="9" defaultRowHeight="14.25"/>
  <cols>
    <col min="1" max="1" width="5.375" style="23" customWidth="1"/>
    <col min="2" max="2" width="8.375" style="23" customWidth="1"/>
    <col min="3" max="3" width="12.75" style="23" customWidth="1"/>
    <col min="4" max="4" width="12.125" style="23" customWidth="1"/>
    <col min="5" max="5" width="11" style="23" customWidth="1"/>
    <col min="6" max="6" width="21.625" style="23" customWidth="1"/>
    <col min="7" max="7" width="16" style="23" customWidth="1"/>
    <col min="8" max="8" width="17" style="23" customWidth="1"/>
    <col min="9" max="16379" width="9" style="23"/>
  </cols>
  <sheetData>
    <row r="1" spans="1:8" s="23" customFormat="1" ht="24" customHeight="1">
      <c r="A1" s="147" t="s">
        <v>181</v>
      </c>
      <c r="B1" s="147"/>
      <c r="C1" s="147"/>
      <c r="D1" s="147"/>
      <c r="E1" s="147"/>
      <c r="F1" s="147"/>
      <c r="G1" s="147"/>
    </row>
    <row r="2" spans="1:8" s="23" customFormat="1" ht="18" customHeight="1">
      <c r="A2" s="23" t="s">
        <v>182</v>
      </c>
      <c r="B2" s="23" t="s">
        <v>183</v>
      </c>
      <c r="C2" s="23" t="s">
        <v>184</v>
      </c>
      <c r="D2" s="23" t="s">
        <v>5</v>
      </c>
      <c r="E2" s="23" t="s">
        <v>6</v>
      </c>
      <c r="F2" s="23" t="s">
        <v>185</v>
      </c>
      <c r="G2" s="23" t="s">
        <v>186</v>
      </c>
      <c r="H2" s="23" t="s">
        <v>18</v>
      </c>
    </row>
    <row r="3" spans="1:8" s="23" customFormat="1" ht="18" customHeight="1">
      <c r="A3" s="23">
        <v>1</v>
      </c>
      <c r="B3" s="24">
        <v>43109</v>
      </c>
      <c r="C3" s="23" t="s">
        <v>169</v>
      </c>
      <c r="D3" s="23">
        <v>232233</v>
      </c>
      <c r="E3" s="23">
        <f t="shared" ref="E3:E28" si="0">SUM(D3*3%)</f>
        <v>6966.99</v>
      </c>
      <c r="F3" s="25" t="s">
        <v>187</v>
      </c>
      <c r="G3" s="23">
        <v>1500</v>
      </c>
      <c r="H3" s="149" t="s">
        <v>188</v>
      </c>
    </row>
    <row r="4" spans="1:8" s="23" customFormat="1" ht="18" customHeight="1">
      <c r="A4" s="23">
        <v>2</v>
      </c>
      <c r="B4" s="24">
        <v>43109</v>
      </c>
      <c r="C4" s="26" t="s">
        <v>171</v>
      </c>
      <c r="D4" s="23">
        <v>238000</v>
      </c>
      <c r="E4" s="23">
        <f t="shared" si="0"/>
        <v>7140</v>
      </c>
      <c r="F4" s="27">
        <v>43175</v>
      </c>
      <c r="G4" s="23">
        <v>10000</v>
      </c>
      <c r="H4" s="149"/>
    </row>
    <row r="5" spans="1:8" s="23" customFormat="1" ht="18" customHeight="1">
      <c r="A5" s="23">
        <v>3</v>
      </c>
      <c r="B5" s="24">
        <v>43130</v>
      </c>
      <c r="C5" s="23" t="s">
        <v>169</v>
      </c>
      <c r="D5" s="23">
        <v>183000</v>
      </c>
      <c r="E5" s="23">
        <f t="shared" si="0"/>
        <v>5490</v>
      </c>
      <c r="F5" s="27">
        <v>43176</v>
      </c>
      <c r="G5" s="23">
        <v>5000</v>
      </c>
      <c r="H5" s="149"/>
    </row>
    <row r="6" spans="1:8" s="23" customFormat="1" ht="18" customHeight="1">
      <c r="A6" s="23">
        <v>4</v>
      </c>
      <c r="B6" s="24">
        <v>43131</v>
      </c>
      <c r="C6" s="23" t="s">
        <v>169</v>
      </c>
      <c r="D6" s="23">
        <v>14086</v>
      </c>
      <c r="E6" s="23">
        <f t="shared" si="0"/>
        <v>422.58</v>
      </c>
      <c r="F6" s="27">
        <v>43221</v>
      </c>
      <c r="G6" s="23">
        <v>5000</v>
      </c>
      <c r="H6" s="149"/>
    </row>
    <row r="7" spans="1:8" s="23" customFormat="1" ht="18" customHeight="1">
      <c r="A7" s="23">
        <v>5</v>
      </c>
      <c r="B7" s="24">
        <v>43137</v>
      </c>
      <c r="C7" s="23" t="s">
        <v>169</v>
      </c>
      <c r="D7" s="23">
        <v>314665</v>
      </c>
      <c r="E7" s="23">
        <f t="shared" si="0"/>
        <v>9439.9500000000007</v>
      </c>
      <c r="F7" s="27">
        <v>43226</v>
      </c>
      <c r="G7" s="23">
        <v>15000</v>
      </c>
      <c r="H7" s="149"/>
    </row>
    <row r="8" spans="1:8" s="23" customFormat="1" ht="18" customHeight="1">
      <c r="A8" s="23">
        <v>6</v>
      </c>
      <c r="B8" s="24">
        <v>43157</v>
      </c>
      <c r="C8" s="23" t="s">
        <v>169</v>
      </c>
      <c r="D8" s="23">
        <v>80000</v>
      </c>
      <c r="E8" s="23">
        <f t="shared" si="0"/>
        <v>2400</v>
      </c>
      <c r="F8" s="27">
        <v>43245</v>
      </c>
      <c r="G8" s="23">
        <v>10000</v>
      </c>
      <c r="H8" s="149"/>
    </row>
    <row r="9" spans="1:8" s="23" customFormat="1" ht="18" customHeight="1">
      <c r="A9" s="23">
        <v>7</v>
      </c>
      <c r="B9" s="24">
        <v>43160</v>
      </c>
      <c r="C9" s="23" t="s">
        <v>169</v>
      </c>
      <c r="D9" s="23">
        <v>206341</v>
      </c>
      <c r="E9" s="23">
        <f t="shared" si="0"/>
        <v>6190.23</v>
      </c>
      <c r="F9" s="27">
        <v>43256</v>
      </c>
      <c r="G9" s="23">
        <v>2000</v>
      </c>
      <c r="H9" s="149"/>
    </row>
    <row r="10" spans="1:8" s="23" customFormat="1" ht="18" customHeight="1">
      <c r="A10" s="23">
        <v>8</v>
      </c>
      <c r="B10" s="24">
        <v>43160</v>
      </c>
      <c r="C10" s="23" t="s">
        <v>169</v>
      </c>
      <c r="D10" s="23">
        <v>40000</v>
      </c>
      <c r="E10" s="23">
        <f t="shared" si="0"/>
        <v>1200</v>
      </c>
      <c r="F10" s="27">
        <v>43261</v>
      </c>
      <c r="G10" s="23">
        <v>4325</v>
      </c>
      <c r="H10" s="149"/>
    </row>
    <row r="11" spans="1:8" s="23" customFormat="1" ht="18" customHeight="1">
      <c r="A11" s="23">
        <v>9</v>
      </c>
      <c r="B11" s="24">
        <v>43173</v>
      </c>
      <c r="C11" s="26" t="s">
        <v>171</v>
      </c>
      <c r="D11" s="23">
        <v>180000</v>
      </c>
      <c r="E11" s="23">
        <f t="shared" si="0"/>
        <v>5400</v>
      </c>
      <c r="F11" s="149" t="s">
        <v>189</v>
      </c>
      <c r="G11" s="149"/>
      <c r="H11" s="149"/>
    </row>
    <row r="12" spans="1:8" s="23" customFormat="1" ht="18" customHeight="1">
      <c r="A12" s="23">
        <v>10</v>
      </c>
      <c r="B12" s="24">
        <v>43186</v>
      </c>
      <c r="C12" s="26" t="s">
        <v>171</v>
      </c>
      <c r="D12" s="23">
        <v>30000</v>
      </c>
      <c r="E12" s="23">
        <f t="shared" si="0"/>
        <v>900</v>
      </c>
      <c r="F12" s="149"/>
      <c r="G12" s="149"/>
      <c r="H12" s="149"/>
    </row>
    <row r="13" spans="1:8" s="23" customFormat="1" ht="18" customHeight="1">
      <c r="A13" s="23">
        <v>11</v>
      </c>
      <c r="B13" s="24">
        <v>43186</v>
      </c>
      <c r="C13" s="23" t="s">
        <v>169</v>
      </c>
      <c r="D13" s="23">
        <v>42534</v>
      </c>
      <c r="E13" s="23">
        <f t="shared" si="0"/>
        <v>1276.02</v>
      </c>
      <c r="F13" s="149"/>
      <c r="G13" s="149"/>
      <c r="H13" s="149"/>
    </row>
    <row r="14" spans="1:8" s="23" customFormat="1" ht="18" customHeight="1">
      <c r="A14" s="23">
        <v>13</v>
      </c>
      <c r="B14" s="24">
        <v>43206</v>
      </c>
      <c r="C14" s="23" t="s">
        <v>169</v>
      </c>
      <c r="D14" s="23">
        <v>346770</v>
      </c>
      <c r="E14" s="23">
        <f>SUM(D14*3.5%)</f>
        <v>12136.95</v>
      </c>
      <c r="F14" s="147" t="s">
        <v>190</v>
      </c>
      <c r="G14" s="147"/>
      <c r="H14" s="149" t="s">
        <v>191</v>
      </c>
    </row>
    <row r="15" spans="1:8" s="23" customFormat="1" ht="18" customHeight="1">
      <c r="A15" s="23">
        <v>14</v>
      </c>
      <c r="B15" s="24">
        <v>43208</v>
      </c>
      <c r="C15" s="26" t="s">
        <v>171</v>
      </c>
      <c r="D15" s="23">
        <v>140000</v>
      </c>
      <c r="E15" s="23">
        <f>SUM(D15*3.5%)</f>
        <v>4900</v>
      </c>
      <c r="F15" s="147"/>
      <c r="G15" s="147"/>
      <c r="H15" s="149"/>
    </row>
    <row r="16" spans="1:8" s="23" customFormat="1" ht="18" customHeight="1">
      <c r="A16" s="23">
        <v>16</v>
      </c>
      <c r="B16" s="24">
        <v>43243</v>
      </c>
      <c r="C16" s="23" t="s">
        <v>169</v>
      </c>
      <c r="D16" s="23">
        <v>183373</v>
      </c>
      <c r="E16" s="23">
        <f>SUM(D16*3.5%)</f>
        <v>6418.0550000000003</v>
      </c>
      <c r="F16" s="147"/>
      <c r="G16" s="147"/>
      <c r="H16" s="149"/>
    </row>
    <row r="17" spans="1:8" s="23" customFormat="1" ht="18" customHeight="1">
      <c r="A17" s="23">
        <v>17</v>
      </c>
      <c r="B17" s="24">
        <v>43250</v>
      </c>
      <c r="C17" s="23" t="s">
        <v>169</v>
      </c>
      <c r="D17" s="23">
        <v>330562</v>
      </c>
      <c r="E17" s="23">
        <f>SUM(D17*3.5%)</f>
        <v>11569.67</v>
      </c>
      <c r="F17" s="147"/>
      <c r="G17" s="147"/>
      <c r="H17" s="149"/>
    </row>
    <row r="18" spans="1:8" s="23" customFormat="1" ht="18" customHeight="1">
      <c r="A18" s="23">
        <v>18</v>
      </c>
      <c r="B18" s="24">
        <v>43262</v>
      </c>
      <c r="C18" s="23" t="s">
        <v>192</v>
      </c>
      <c r="D18" s="23">
        <v>114252</v>
      </c>
      <c r="E18" s="23">
        <f>SUM(D18*3.5%)</f>
        <v>3998.82</v>
      </c>
      <c r="F18" s="147"/>
      <c r="G18" s="147"/>
      <c r="H18" s="149"/>
    </row>
    <row r="19" spans="1:8" s="23" customFormat="1" ht="18" customHeight="1">
      <c r="A19" s="23">
        <v>19</v>
      </c>
      <c r="B19" s="24">
        <v>43301</v>
      </c>
      <c r="C19" s="23" t="s">
        <v>169</v>
      </c>
      <c r="D19" s="23">
        <v>244977</v>
      </c>
      <c r="E19" s="23">
        <f t="shared" si="0"/>
        <v>7349.31</v>
      </c>
      <c r="F19" s="147" t="s">
        <v>193</v>
      </c>
      <c r="G19" s="147"/>
      <c r="H19" s="147"/>
    </row>
    <row r="20" spans="1:8" s="23" customFormat="1" ht="18" customHeight="1">
      <c r="A20" s="23">
        <v>20</v>
      </c>
      <c r="B20" s="24">
        <v>43321</v>
      </c>
      <c r="C20" s="23" t="s">
        <v>169</v>
      </c>
      <c r="D20" s="23">
        <v>382073</v>
      </c>
      <c r="E20" s="23">
        <f t="shared" si="0"/>
        <v>11462.19</v>
      </c>
      <c r="F20" s="147"/>
      <c r="G20" s="147"/>
      <c r="H20" s="147"/>
    </row>
    <row r="21" spans="1:8" s="23" customFormat="1" ht="18" customHeight="1">
      <c r="A21" s="23">
        <v>21</v>
      </c>
      <c r="B21" s="24">
        <v>43319</v>
      </c>
      <c r="C21" s="23" t="s">
        <v>169</v>
      </c>
      <c r="D21" s="23">
        <v>98332</v>
      </c>
      <c r="E21" s="23">
        <f t="shared" si="0"/>
        <v>2949.96</v>
      </c>
      <c r="F21" s="147"/>
      <c r="G21" s="147"/>
      <c r="H21" s="147"/>
    </row>
    <row r="22" spans="1:8" s="23" customFormat="1" ht="18" customHeight="1">
      <c r="A22" s="23">
        <v>22</v>
      </c>
      <c r="B22" s="24">
        <v>43324</v>
      </c>
      <c r="C22" s="23" t="s">
        <v>169</v>
      </c>
      <c r="D22" s="23">
        <v>329957</v>
      </c>
      <c r="E22" s="23">
        <f t="shared" si="0"/>
        <v>9898.7099999999991</v>
      </c>
      <c r="F22" s="147"/>
      <c r="G22" s="147"/>
      <c r="H22" s="147"/>
    </row>
    <row r="23" spans="1:8" s="23" customFormat="1" ht="18" customHeight="1">
      <c r="A23" s="23">
        <v>23</v>
      </c>
      <c r="B23" s="24">
        <v>43332</v>
      </c>
      <c r="C23" s="23" t="s">
        <v>169</v>
      </c>
      <c r="D23" s="23">
        <v>394099</v>
      </c>
      <c r="E23" s="23">
        <f t="shared" si="0"/>
        <v>11822.97</v>
      </c>
      <c r="F23" s="147"/>
      <c r="G23" s="147"/>
      <c r="H23" s="147"/>
    </row>
    <row r="24" spans="1:8" s="23" customFormat="1" ht="18" customHeight="1">
      <c r="A24" s="23">
        <v>25</v>
      </c>
      <c r="B24" s="24">
        <v>43342</v>
      </c>
      <c r="C24" s="26" t="s">
        <v>171</v>
      </c>
      <c r="D24" s="23">
        <v>30000</v>
      </c>
      <c r="E24" s="23">
        <f t="shared" si="0"/>
        <v>900</v>
      </c>
      <c r="F24" s="147"/>
      <c r="G24" s="147"/>
      <c r="H24" s="147"/>
    </row>
    <row r="25" spans="1:8" s="23" customFormat="1" ht="18" customHeight="1">
      <c r="A25" s="23">
        <v>26</v>
      </c>
      <c r="B25" s="28">
        <v>43365</v>
      </c>
      <c r="C25" s="26" t="s">
        <v>171</v>
      </c>
      <c r="D25" s="29">
        <v>20000</v>
      </c>
      <c r="E25" s="23">
        <f t="shared" si="0"/>
        <v>600</v>
      </c>
      <c r="F25" s="147"/>
      <c r="G25" s="147"/>
      <c r="H25" s="147"/>
    </row>
    <row r="26" spans="1:8" s="23" customFormat="1" ht="18" customHeight="1">
      <c r="A26" s="23">
        <v>27</v>
      </c>
      <c r="B26" s="28">
        <v>43368</v>
      </c>
      <c r="C26" s="23" t="s">
        <v>169</v>
      </c>
      <c r="D26" s="29">
        <v>46600</v>
      </c>
      <c r="E26" s="23">
        <f t="shared" si="0"/>
        <v>1398</v>
      </c>
      <c r="F26" s="147"/>
      <c r="G26" s="147"/>
      <c r="H26" s="147"/>
    </row>
    <row r="27" spans="1:8" s="23" customFormat="1" ht="18" customHeight="1">
      <c r="A27" s="23">
        <v>28</v>
      </c>
      <c r="B27" s="24">
        <v>43387</v>
      </c>
      <c r="C27" s="23" t="s">
        <v>194</v>
      </c>
      <c r="D27" s="23">
        <v>140000</v>
      </c>
      <c r="E27" s="23">
        <f t="shared" si="0"/>
        <v>4200</v>
      </c>
    </row>
    <row r="28" spans="1:8" s="23" customFormat="1" ht="18" customHeight="1">
      <c r="A28" s="23">
        <v>29</v>
      </c>
      <c r="B28" s="24">
        <v>43409</v>
      </c>
      <c r="C28" s="23" t="s">
        <v>195</v>
      </c>
      <c r="D28" s="23">
        <v>51020</v>
      </c>
      <c r="E28" s="23">
        <f t="shared" si="0"/>
        <v>1530.6</v>
      </c>
    </row>
    <row r="29" spans="1:8" s="23" customFormat="1" ht="18" customHeight="1">
      <c r="B29" s="24"/>
    </row>
    <row r="30" spans="1:8" s="23" customFormat="1" ht="18" customHeight="1">
      <c r="B30" s="24"/>
    </row>
    <row r="31" spans="1:8" s="23" customFormat="1" ht="18" customHeight="1">
      <c r="B31" s="24"/>
    </row>
    <row r="32" spans="1:8" s="23" customFormat="1" ht="18" customHeight="1">
      <c r="B32" s="24"/>
    </row>
    <row r="33" spans="2:2" s="23" customFormat="1" ht="18" customHeight="1">
      <c r="B33" s="24"/>
    </row>
    <row r="34" spans="2:2" s="23" customFormat="1" ht="18" customHeight="1">
      <c r="B34" s="24"/>
    </row>
    <row r="35" spans="2:2" s="23" customFormat="1" ht="18" customHeight="1">
      <c r="B35" s="24"/>
    </row>
    <row r="36" spans="2:2" s="23" customFormat="1" ht="18" customHeight="1">
      <c r="B36" s="24"/>
    </row>
    <row r="37" spans="2:2" s="23" customFormat="1" ht="18" customHeight="1">
      <c r="B37" s="24"/>
    </row>
    <row r="38" spans="2:2" s="23" customFormat="1" ht="18" customHeight="1">
      <c r="B38" s="24"/>
    </row>
    <row r="39" spans="2:2" s="23" customFormat="1" ht="18" customHeight="1">
      <c r="B39" s="24"/>
    </row>
    <row r="40" spans="2:2" s="23" customFormat="1" ht="18" customHeight="1">
      <c r="B40" s="24"/>
    </row>
    <row r="41" spans="2:2" s="23" customFormat="1" ht="18" customHeight="1">
      <c r="B41" s="24"/>
    </row>
    <row r="42" spans="2:2" s="23" customFormat="1" ht="18" customHeight="1">
      <c r="B42" s="24"/>
    </row>
    <row r="43" spans="2:2" s="23" customFormat="1" ht="18" customHeight="1">
      <c r="B43" s="24"/>
    </row>
    <row r="44" spans="2:2" s="23" customFormat="1" ht="18" customHeight="1">
      <c r="B44" s="24"/>
    </row>
    <row r="45" spans="2:2" s="23" customFormat="1" ht="18" customHeight="1">
      <c r="B45" s="24"/>
    </row>
    <row r="46" spans="2:2" s="23" customFormat="1" ht="18" customHeight="1">
      <c r="B46" s="24"/>
    </row>
    <row r="47" spans="2:2" s="23" customFormat="1" ht="18" customHeight="1"/>
    <row r="48" spans="2:2" s="23" customFormat="1" ht="18" customHeight="1"/>
    <row r="49" spans="1:6" s="23" customFormat="1" ht="18" customHeight="1"/>
    <row r="50" spans="1:6" s="23" customFormat="1" ht="18" customHeight="1"/>
    <row r="51" spans="1:6" s="23" customFormat="1" ht="18" customHeight="1"/>
    <row r="52" spans="1:6" s="23" customFormat="1" ht="18" customHeight="1"/>
    <row r="53" spans="1:6" s="23" customFormat="1" ht="18" customHeight="1"/>
    <row r="54" spans="1:6" s="23" customFormat="1" ht="18" customHeight="1"/>
    <row r="55" spans="1:6" s="23" customFormat="1" ht="18" customHeight="1"/>
    <row r="56" spans="1:6" s="23" customFormat="1" ht="18" customHeight="1"/>
    <row r="57" spans="1:6" s="23" customFormat="1" ht="18" customHeight="1"/>
    <row r="58" spans="1:6" s="23" customFormat="1" ht="18" customHeight="1"/>
    <row r="59" spans="1:6" s="23" customFormat="1" ht="18" customHeight="1">
      <c r="A59" s="148" t="s">
        <v>179</v>
      </c>
      <c r="B59" s="148"/>
      <c r="C59" s="148"/>
      <c r="D59" s="23">
        <f>SUM(D3:D58)</f>
        <v>4412874</v>
      </c>
      <c r="E59" s="23">
        <f>SUM(E3:E58)</f>
        <v>137961.005</v>
      </c>
      <c r="F59" s="23" t="e">
        <f>SUM(#REF!-#REF!)</f>
        <v>#REF!</v>
      </c>
    </row>
    <row r="60" spans="1:6" s="23" customFormat="1" ht="18" customHeight="1"/>
    <row r="61" spans="1:6" s="23" customFormat="1" ht="18" customHeight="1"/>
    <row r="62" spans="1:6" s="23" customFormat="1" ht="18" customHeight="1"/>
    <row r="63" spans="1:6" s="23" customFormat="1" ht="18" customHeight="1"/>
    <row r="64" spans="1:6" s="23" customFormat="1" ht="18" customHeight="1"/>
    <row r="65" s="23" customFormat="1" ht="18" customHeight="1"/>
    <row r="66" s="23" customFormat="1" ht="18" customHeight="1"/>
    <row r="67" s="23" customFormat="1" ht="18" customHeight="1"/>
    <row r="68" s="23" customFormat="1" ht="18" customHeight="1"/>
    <row r="69" s="23" customFormat="1" ht="18" customHeight="1"/>
    <row r="70" s="23" customFormat="1" ht="18" customHeight="1"/>
    <row r="71" s="23" customFormat="1" ht="18" customHeight="1"/>
    <row r="72" s="23" customFormat="1" ht="18" customHeight="1"/>
    <row r="73" s="23" customFormat="1" ht="18" customHeight="1"/>
    <row r="74" s="23" customFormat="1" ht="18" customHeight="1"/>
  </sheetData>
  <mergeCells count="8">
    <mergeCell ref="A1:G1"/>
    <mergeCell ref="A59:C59"/>
    <mergeCell ref="H3:H13"/>
    <mergeCell ref="H14:H18"/>
    <mergeCell ref="H19:H26"/>
    <mergeCell ref="F11:G13"/>
    <mergeCell ref="F14:G18"/>
    <mergeCell ref="F19:G26"/>
  </mergeCells>
  <phoneticPr fontId="13" type="noConversion"/>
  <pageMargins left="0.75" right="0.75" top="1" bottom="1" header="0.51180555555555596" footer="0.51180555555555596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3"/>
  <sheetViews>
    <sheetView workbookViewId="0">
      <selection activeCell="B20" sqref="B20"/>
    </sheetView>
  </sheetViews>
  <sheetFormatPr defaultColWidth="9" defaultRowHeight="13.5"/>
  <cols>
    <col min="1" max="1" width="10.875" style="1" customWidth="1"/>
    <col min="2" max="2" width="29.375" style="1" customWidth="1"/>
    <col min="3" max="7" width="9" style="1"/>
    <col min="8" max="8" width="9.25" style="18"/>
    <col min="9" max="9" width="12.875" style="1" customWidth="1"/>
    <col min="10" max="16384" width="9" style="1"/>
  </cols>
  <sheetData>
    <row r="1" spans="1:11" ht="21" customHeight="1">
      <c r="A1" s="150" t="s">
        <v>196</v>
      </c>
      <c r="B1" s="150"/>
      <c r="C1" s="150"/>
      <c r="D1" s="150"/>
      <c r="E1" s="150"/>
      <c r="F1" s="150"/>
      <c r="G1" s="150"/>
      <c r="H1" s="150"/>
      <c r="I1" s="150"/>
      <c r="J1" s="22"/>
      <c r="K1" s="22"/>
    </row>
    <row r="2" spans="1:11" ht="21" customHeight="1">
      <c r="A2" s="3" t="s">
        <v>184</v>
      </c>
      <c r="B2" s="3" t="s">
        <v>197</v>
      </c>
      <c r="C2" s="3" t="s">
        <v>4</v>
      </c>
      <c r="D2" s="3" t="s">
        <v>198</v>
      </c>
      <c r="E2" s="3" t="s">
        <v>5</v>
      </c>
      <c r="F2" s="3" t="s">
        <v>199</v>
      </c>
      <c r="G2" s="3" t="s">
        <v>7</v>
      </c>
      <c r="H2" s="19" t="s">
        <v>200</v>
      </c>
      <c r="I2" s="3" t="s">
        <v>201</v>
      </c>
    </row>
    <row r="3" spans="1:11" ht="21" customHeight="1">
      <c r="A3" s="3" t="s">
        <v>73</v>
      </c>
      <c r="B3" s="3" t="s">
        <v>202</v>
      </c>
      <c r="C3" s="3" t="s">
        <v>74</v>
      </c>
      <c r="D3" s="3">
        <v>25</v>
      </c>
      <c r="E3" s="3">
        <v>6</v>
      </c>
      <c r="F3" s="3"/>
      <c r="G3" s="3">
        <f>SUM(D3*E3)</f>
        <v>150</v>
      </c>
      <c r="H3" s="19">
        <v>5.15</v>
      </c>
      <c r="I3" s="3"/>
    </row>
    <row r="4" spans="1:11" ht="21" customHeight="1">
      <c r="A4" s="3"/>
      <c r="B4" s="3"/>
      <c r="C4" s="3" t="s">
        <v>75</v>
      </c>
      <c r="D4" s="3">
        <v>26</v>
      </c>
      <c r="E4" s="3">
        <v>6</v>
      </c>
      <c r="F4" s="3"/>
      <c r="G4" s="3">
        <f>SUM(D4*E4)</f>
        <v>156</v>
      </c>
      <c r="H4" s="19">
        <v>5.15</v>
      </c>
      <c r="I4" s="3"/>
    </row>
    <row r="5" spans="1:11" ht="21" customHeight="1">
      <c r="A5" s="3" t="s">
        <v>76</v>
      </c>
      <c r="B5" s="3" t="s">
        <v>203</v>
      </c>
      <c r="C5" s="3" t="s">
        <v>75</v>
      </c>
      <c r="D5" s="3">
        <v>26</v>
      </c>
      <c r="E5" s="3">
        <v>35</v>
      </c>
      <c r="F5" s="3"/>
      <c r="G5" s="3">
        <f t="shared" ref="G5:G16" si="0">SUM(D5*E5)</f>
        <v>910</v>
      </c>
      <c r="H5" s="19">
        <v>5.3</v>
      </c>
      <c r="I5" s="3" t="s">
        <v>167</v>
      </c>
    </row>
    <row r="6" spans="1:11" ht="21" customHeight="1">
      <c r="A6" s="3" t="s">
        <v>73</v>
      </c>
      <c r="B6" s="3" t="s">
        <v>202</v>
      </c>
      <c r="C6" s="3" t="s">
        <v>75</v>
      </c>
      <c r="D6" s="3">
        <v>26</v>
      </c>
      <c r="E6" s="3">
        <v>150</v>
      </c>
      <c r="F6" s="3">
        <v>3</v>
      </c>
      <c r="G6" s="3">
        <f t="shared" si="0"/>
        <v>3900</v>
      </c>
      <c r="H6" s="19">
        <v>5.3</v>
      </c>
      <c r="I6" s="3"/>
    </row>
    <row r="7" spans="1:11" ht="21" customHeight="1">
      <c r="A7" s="3" t="s">
        <v>204</v>
      </c>
      <c r="B7" s="3" t="s">
        <v>204</v>
      </c>
      <c r="C7" s="3" t="s">
        <v>205</v>
      </c>
      <c r="D7" s="3">
        <v>34</v>
      </c>
      <c r="E7" s="3">
        <v>50</v>
      </c>
      <c r="F7" s="3"/>
      <c r="G7" s="3">
        <f t="shared" si="0"/>
        <v>1700</v>
      </c>
      <c r="H7" s="19">
        <v>6.6</v>
      </c>
      <c r="I7" s="150" t="s">
        <v>88</v>
      </c>
    </row>
    <row r="8" spans="1:11" ht="21" customHeight="1">
      <c r="A8" s="3" t="s">
        <v>204</v>
      </c>
      <c r="B8" s="3" t="s">
        <v>204</v>
      </c>
      <c r="C8" s="3" t="s">
        <v>205</v>
      </c>
      <c r="D8" s="3">
        <v>34</v>
      </c>
      <c r="E8" s="3">
        <v>40</v>
      </c>
      <c r="F8" s="3"/>
      <c r="G8" s="3">
        <f t="shared" si="0"/>
        <v>1360</v>
      </c>
      <c r="H8" s="19">
        <v>6.8</v>
      </c>
      <c r="I8" s="150"/>
    </row>
    <row r="9" spans="1:11" ht="21" customHeight="1">
      <c r="A9" s="3" t="s">
        <v>82</v>
      </c>
      <c r="B9" s="3" t="s">
        <v>206</v>
      </c>
      <c r="C9" s="3" t="s">
        <v>74</v>
      </c>
      <c r="D9" s="3">
        <v>25</v>
      </c>
      <c r="E9" s="3">
        <v>158</v>
      </c>
      <c r="F9" s="3"/>
      <c r="G9" s="3">
        <f t="shared" si="0"/>
        <v>3950</v>
      </c>
      <c r="H9" s="19">
        <v>6.6</v>
      </c>
      <c r="I9" s="150" t="s">
        <v>88</v>
      </c>
    </row>
    <row r="10" spans="1:11" ht="21" customHeight="1">
      <c r="A10" s="3" t="s">
        <v>194</v>
      </c>
      <c r="B10" s="3" t="s">
        <v>207</v>
      </c>
      <c r="C10" s="3" t="s">
        <v>74</v>
      </c>
      <c r="D10" s="3">
        <v>25</v>
      </c>
      <c r="E10" s="3">
        <v>100</v>
      </c>
      <c r="F10" s="3" t="s">
        <v>208</v>
      </c>
      <c r="G10" s="3">
        <f t="shared" si="0"/>
        <v>2500</v>
      </c>
      <c r="H10" s="19">
        <v>6.8</v>
      </c>
      <c r="I10" s="150"/>
    </row>
    <row r="11" spans="1:11" ht="21" customHeight="1">
      <c r="A11" s="3" t="s">
        <v>83</v>
      </c>
      <c r="B11" s="3" t="s">
        <v>209</v>
      </c>
      <c r="C11" s="3" t="s">
        <v>210</v>
      </c>
      <c r="D11" s="3">
        <v>61</v>
      </c>
      <c r="E11" s="3">
        <v>40</v>
      </c>
      <c r="F11" s="3"/>
      <c r="G11" s="3">
        <f t="shared" si="0"/>
        <v>2440</v>
      </c>
      <c r="H11" s="19">
        <v>6.8</v>
      </c>
      <c r="I11" s="3" t="s">
        <v>211</v>
      </c>
    </row>
    <row r="12" spans="1:11" ht="21" customHeight="1">
      <c r="A12" s="3" t="s">
        <v>194</v>
      </c>
      <c r="B12" s="3" t="s">
        <v>212</v>
      </c>
      <c r="C12" s="3" t="s">
        <v>74</v>
      </c>
      <c r="D12" s="3">
        <v>25</v>
      </c>
      <c r="E12" s="3">
        <v>80</v>
      </c>
      <c r="F12" s="3"/>
      <c r="G12" s="3">
        <f t="shared" si="0"/>
        <v>2000</v>
      </c>
      <c r="H12" s="19">
        <v>6.13</v>
      </c>
      <c r="I12" s="3" t="s">
        <v>167</v>
      </c>
    </row>
    <row r="13" spans="1:11" ht="21" customHeight="1">
      <c r="A13" s="3" t="s">
        <v>89</v>
      </c>
      <c r="B13" s="3" t="s">
        <v>213</v>
      </c>
      <c r="C13" s="3" t="s">
        <v>74</v>
      </c>
      <c r="D13" s="3">
        <v>25</v>
      </c>
      <c r="E13" s="3">
        <v>19</v>
      </c>
      <c r="F13" s="3"/>
      <c r="G13" s="3">
        <f t="shared" si="0"/>
        <v>475</v>
      </c>
      <c r="H13" s="19">
        <v>6.13</v>
      </c>
      <c r="I13" s="3" t="s">
        <v>167</v>
      </c>
      <c r="J13" s="152"/>
      <c r="K13" s="152"/>
    </row>
    <row r="14" spans="1:11" ht="21" customHeight="1">
      <c r="A14" s="3" t="s">
        <v>214</v>
      </c>
      <c r="B14" s="3" t="s">
        <v>213</v>
      </c>
      <c r="C14" s="3" t="s">
        <v>74</v>
      </c>
      <c r="D14" s="3">
        <v>25</v>
      </c>
      <c r="E14" s="3">
        <v>6</v>
      </c>
      <c r="F14" s="3"/>
      <c r="G14" s="3">
        <f t="shared" si="0"/>
        <v>150</v>
      </c>
      <c r="H14" s="19">
        <v>6.13</v>
      </c>
      <c r="I14" s="3" t="s">
        <v>167</v>
      </c>
      <c r="J14" s="152"/>
      <c r="K14" s="152"/>
    </row>
    <row r="15" spans="1:11" ht="21" customHeight="1">
      <c r="A15" s="3" t="s">
        <v>76</v>
      </c>
      <c r="B15" s="3" t="s">
        <v>213</v>
      </c>
      <c r="C15" s="3" t="s">
        <v>74</v>
      </c>
      <c r="D15" s="3">
        <v>25</v>
      </c>
      <c r="E15" s="3">
        <v>52</v>
      </c>
      <c r="F15" s="3"/>
      <c r="G15" s="3">
        <f t="shared" si="0"/>
        <v>1300</v>
      </c>
      <c r="H15" s="19">
        <v>6.13</v>
      </c>
      <c r="I15" s="3" t="s">
        <v>167</v>
      </c>
      <c r="J15" s="152"/>
      <c r="K15" s="152"/>
    </row>
    <row r="16" spans="1:11" ht="21" customHeight="1">
      <c r="A16" s="3" t="s">
        <v>213</v>
      </c>
      <c r="B16" s="3" t="s">
        <v>215</v>
      </c>
      <c r="C16" s="3" t="s">
        <v>74</v>
      </c>
      <c r="D16" s="3">
        <v>25</v>
      </c>
      <c r="E16" s="3">
        <v>20</v>
      </c>
      <c r="F16" s="3"/>
      <c r="G16" s="3">
        <f t="shared" si="0"/>
        <v>500</v>
      </c>
      <c r="H16" s="19">
        <v>6.1</v>
      </c>
      <c r="I16" s="3" t="s">
        <v>167</v>
      </c>
    </row>
    <row r="17" spans="1:10" ht="21" customHeight="1">
      <c r="A17" s="151" t="s">
        <v>216</v>
      </c>
      <c r="B17" s="151"/>
      <c r="C17" s="151"/>
      <c r="D17" s="20"/>
      <c r="E17" s="20"/>
      <c r="F17" s="20"/>
      <c r="G17" s="20">
        <f>SUM(G3:G16)</f>
        <v>21491</v>
      </c>
      <c r="H17" s="21">
        <v>200</v>
      </c>
      <c r="I17" s="20">
        <v>400.5</v>
      </c>
    </row>
    <row r="18" spans="1:10" ht="21" customHeight="1">
      <c r="A18" s="150" t="s">
        <v>217</v>
      </c>
      <c r="B18" s="150"/>
      <c r="C18" s="150"/>
      <c r="D18" s="150"/>
      <c r="E18" s="150"/>
      <c r="F18" s="150"/>
      <c r="G18" s="150"/>
      <c r="H18" s="150"/>
      <c r="I18" s="150"/>
      <c r="J18" s="22"/>
    </row>
    <row r="19" spans="1:10" ht="21" customHeight="1"/>
    <row r="20" spans="1:10" ht="21" customHeight="1"/>
    <row r="21" spans="1:10" ht="21" customHeight="1"/>
    <row r="22" spans="1:10" ht="21" customHeight="1"/>
    <row r="23" spans="1:10" ht="21" customHeight="1"/>
    <row r="24" spans="1:10" ht="21" customHeight="1"/>
    <row r="25" spans="1:10" ht="21" customHeight="1"/>
    <row r="26" spans="1:10" ht="21" customHeight="1"/>
    <row r="27" spans="1:10" ht="21" customHeight="1"/>
    <row r="28" spans="1:10" ht="21" customHeight="1"/>
    <row r="29" spans="1:10" ht="21" customHeight="1"/>
    <row r="30" spans="1:10" ht="21" customHeight="1"/>
    <row r="31" spans="1:10" ht="21" customHeight="1"/>
    <row r="32" spans="1:10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</sheetData>
  <mergeCells count="7">
    <mergeCell ref="J13:J15"/>
    <mergeCell ref="K13:K15"/>
    <mergeCell ref="A1:I1"/>
    <mergeCell ref="A17:C17"/>
    <mergeCell ref="A18:I18"/>
    <mergeCell ref="I7:I8"/>
    <mergeCell ref="I9:I10"/>
  </mergeCells>
  <phoneticPr fontId="13" type="noConversion"/>
  <pageMargins left="0.75" right="0.75" top="0.59027777777777801" bottom="0.51180555555555596" header="0.35416666666666702" footer="0.31458333333333299"/>
  <pageSetup paperSize="9"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8"/>
  <sheetViews>
    <sheetView workbookViewId="0">
      <selection activeCell="K9" sqref="K9"/>
    </sheetView>
  </sheetViews>
  <sheetFormatPr defaultColWidth="9" defaultRowHeight="11.25"/>
  <cols>
    <col min="1" max="1" width="9.625" style="10" customWidth="1"/>
    <col min="2" max="2" width="33.75" style="10" customWidth="1"/>
    <col min="3" max="3" width="9" style="10"/>
    <col min="4" max="4" width="4.625" style="10" customWidth="1"/>
    <col min="5" max="5" width="4.375" style="10" customWidth="1"/>
    <col min="6" max="6" width="5.125" style="10" customWidth="1"/>
    <col min="7" max="8" width="4.375" style="10" customWidth="1"/>
    <col min="9" max="9" width="5.875" style="10" customWidth="1"/>
    <col min="10" max="10" width="9" style="10"/>
    <col min="11" max="11" width="7.375" style="11" customWidth="1"/>
    <col min="12" max="12" width="7.375" style="10" customWidth="1"/>
    <col min="13" max="13" width="9" style="10"/>
    <col min="14" max="14" width="10" style="10" customWidth="1"/>
    <col min="15" max="16384" width="9" style="10"/>
  </cols>
  <sheetData>
    <row r="1" spans="1:14" ht="21" customHeight="1">
      <c r="A1" s="153" t="s">
        <v>218</v>
      </c>
      <c r="B1" s="153"/>
      <c r="C1" s="153"/>
      <c r="D1" s="153"/>
      <c r="E1" s="153"/>
      <c r="F1" s="153"/>
      <c r="G1" s="153"/>
      <c r="H1" s="153"/>
      <c r="I1" s="153"/>
      <c r="J1" s="153"/>
      <c r="K1" s="154"/>
      <c r="L1" s="153"/>
      <c r="M1" s="153"/>
      <c r="N1" s="153"/>
    </row>
    <row r="2" spans="1:14" ht="21" customHeight="1">
      <c r="A2" s="12" t="s">
        <v>184</v>
      </c>
      <c r="B2" s="12" t="s">
        <v>197</v>
      </c>
      <c r="C2" s="12" t="s">
        <v>4</v>
      </c>
      <c r="D2" s="12" t="s">
        <v>219</v>
      </c>
      <c r="E2" s="12" t="s">
        <v>6</v>
      </c>
      <c r="F2" s="12" t="s">
        <v>198</v>
      </c>
      <c r="G2" s="12" t="s">
        <v>5</v>
      </c>
      <c r="H2" s="12" t="s">
        <v>199</v>
      </c>
      <c r="I2" s="12" t="s">
        <v>7</v>
      </c>
      <c r="J2" s="12" t="s">
        <v>15</v>
      </c>
      <c r="K2" s="15" t="s">
        <v>200</v>
      </c>
      <c r="L2" s="12" t="s">
        <v>201</v>
      </c>
      <c r="M2" s="12" t="s">
        <v>18</v>
      </c>
      <c r="N2" s="12" t="s">
        <v>220</v>
      </c>
    </row>
    <row r="3" spans="1:14" ht="21" customHeight="1">
      <c r="A3" s="153" t="s">
        <v>76</v>
      </c>
      <c r="B3" s="12" t="s">
        <v>221</v>
      </c>
      <c r="C3" s="12" t="s">
        <v>125</v>
      </c>
      <c r="D3" s="12" t="s">
        <v>222</v>
      </c>
      <c r="E3" s="12">
        <v>17</v>
      </c>
      <c r="F3" s="12">
        <v>35</v>
      </c>
      <c r="G3" s="12">
        <v>33</v>
      </c>
      <c r="H3" s="12">
        <v>3</v>
      </c>
      <c r="I3" s="12">
        <f t="shared" ref="I3:I8" si="0">SUM(F3*G3)</f>
        <v>1155</v>
      </c>
      <c r="J3" s="12">
        <f>SUM(I3-G3*E3)</f>
        <v>594</v>
      </c>
      <c r="K3" s="15"/>
      <c r="L3" s="153" t="s">
        <v>167</v>
      </c>
      <c r="M3" s="12" t="s">
        <v>223</v>
      </c>
      <c r="N3" s="153" t="s">
        <v>224</v>
      </c>
    </row>
    <row r="4" spans="1:14" ht="21" customHeight="1">
      <c r="A4" s="153"/>
      <c r="B4" s="12" t="s">
        <v>225</v>
      </c>
      <c r="C4" s="12" t="s">
        <v>125</v>
      </c>
      <c r="D4" s="12" t="s">
        <v>222</v>
      </c>
      <c r="E4" s="12">
        <v>17</v>
      </c>
      <c r="F4" s="12">
        <v>35</v>
      </c>
      <c r="G4" s="12">
        <v>9</v>
      </c>
      <c r="H4" s="12">
        <v>0</v>
      </c>
      <c r="I4" s="12">
        <f t="shared" si="0"/>
        <v>315</v>
      </c>
      <c r="J4" s="12">
        <f t="shared" ref="J4:J22" si="1">SUM(I4-G4*E4)</f>
        <v>162</v>
      </c>
      <c r="K4" s="15"/>
      <c r="L4" s="153"/>
      <c r="M4" s="12"/>
      <c r="N4" s="153"/>
    </row>
    <row r="5" spans="1:14" ht="21" customHeight="1">
      <c r="A5" s="12" t="s">
        <v>226</v>
      </c>
      <c r="B5" s="12" t="s">
        <v>227</v>
      </c>
      <c r="C5" s="12" t="s">
        <v>125</v>
      </c>
      <c r="D5" s="12" t="s">
        <v>222</v>
      </c>
      <c r="E5" s="12">
        <v>17</v>
      </c>
      <c r="F5" s="12">
        <v>35</v>
      </c>
      <c r="G5" s="12">
        <v>32</v>
      </c>
      <c r="H5" s="12"/>
      <c r="I5" s="12">
        <f t="shared" si="0"/>
        <v>1120</v>
      </c>
      <c r="J5" s="12">
        <f t="shared" si="1"/>
        <v>576</v>
      </c>
      <c r="K5" s="15"/>
      <c r="L5" s="153"/>
      <c r="M5" s="12" t="s">
        <v>223</v>
      </c>
      <c r="N5" s="153"/>
    </row>
    <row r="6" spans="1:14" ht="21" customHeight="1">
      <c r="A6" s="153" t="s">
        <v>73</v>
      </c>
      <c r="B6" s="12"/>
      <c r="C6" s="12" t="s">
        <v>125</v>
      </c>
      <c r="D6" s="12" t="s">
        <v>222</v>
      </c>
      <c r="E6" s="12">
        <v>17</v>
      </c>
      <c r="F6" s="12">
        <v>35</v>
      </c>
      <c r="G6" s="12">
        <v>40</v>
      </c>
      <c r="H6" s="12">
        <v>3</v>
      </c>
      <c r="I6" s="12">
        <f t="shared" si="0"/>
        <v>1400</v>
      </c>
      <c r="J6" s="12">
        <f t="shared" si="1"/>
        <v>720</v>
      </c>
      <c r="K6" s="15"/>
      <c r="L6" s="153" t="s">
        <v>167</v>
      </c>
      <c r="M6" s="12" t="s">
        <v>223</v>
      </c>
      <c r="N6" s="153"/>
    </row>
    <row r="7" spans="1:14" ht="21" customHeight="1">
      <c r="A7" s="153"/>
      <c r="B7" s="12"/>
      <c r="C7" s="12" t="s">
        <v>228</v>
      </c>
      <c r="D7" s="12" t="s">
        <v>229</v>
      </c>
      <c r="E7" s="12">
        <v>28</v>
      </c>
      <c r="F7" s="12">
        <v>35</v>
      </c>
      <c r="G7" s="12">
        <v>2</v>
      </c>
      <c r="H7" s="12"/>
      <c r="I7" s="12">
        <f t="shared" si="0"/>
        <v>70</v>
      </c>
      <c r="J7" s="12">
        <f t="shared" si="1"/>
        <v>14</v>
      </c>
      <c r="K7" s="15"/>
      <c r="L7" s="153"/>
      <c r="M7" s="12"/>
      <c r="N7" s="153"/>
    </row>
    <row r="8" spans="1:14" ht="21" customHeight="1">
      <c r="A8" s="153"/>
      <c r="B8" s="12"/>
      <c r="C8" s="12" t="s">
        <v>230</v>
      </c>
      <c r="D8" s="12" t="s">
        <v>231</v>
      </c>
      <c r="E8" s="12">
        <v>17</v>
      </c>
      <c r="F8" s="12">
        <v>48.75</v>
      </c>
      <c r="G8" s="12">
        <v>7</v>
      </c>
      <c r="H8" s="12">
        <v>1</v>
      </c>
      <c r="I8" s="12">
        <f t="shared" si="0"/>
        <v>341.25</v>
      </c>
      <c r="J8" s="12">
        <f t="shared" si="1"/>
        <v>222.25</v>
      </c>
      <c r="K8" s="15"/>
      <c r="L8" s="153"/>
      <c r="M8" s="12" t="s">
        <v>223</v>
      </c>
      <c r="N8" s="153"/>
    </row>
    <row r="9" spans="1:14" ht="21" customHeight="1">
      <c r="A9" s="12" t="s">
        <v>232</v>
      </c>
      <c r="B9" s="12"/>
      <c r="C9" s="12" t="s">
        <v>125</v>
      </c>
      <c r="D9" s="12" t="s">
        <v>222</v>
      </c>
      <c r="E9" s="12">
        <v>17</v>
      </c>
      <c r="F9" s="12">
        <v>35</v>
      </c>
      <c r="G9" s="12">
        <v>160</v>
      </c>
      <c r="H9" s="12">
        <v>8</v>
      </c>
      <c r="I9" s="12">
        <f t="shared" ref="I9:I22" si="2">SUM(F9*G9)</f>
        <v>5600</v>
      </c>
      <c r="J9" s="12">
        <f t="shared" si="1"/>
        <v>2880</v>
      </c>
      <c r="K9" s="15"/>
      <c r="L9" s="12"/>
      <c r="M9" s="12" t="s">
        <v>223</v>
      </c>
      <c r="N9" s="153"/>
    </row>
    <row r="10" spans="1:14" ht="21" customHeight="1">
      <c r="A10" s="12" t="s">
        <v>233</v>
      </c>
      <c r="B10" s="12"/>
      <c r="C10" s="12" t="s">
        <v>125</v>
      </c>
      <c r="D10" s="12" t="s">
        <v>222</v>
      </c>
      <c r="E10" s="12">
        <v>17</v>
      </c>
      <c r="F10" s="12">
        <v>17</v>
      </c>
      <c r="G10" s="12">
        <v>101</v>
      </c>
      <c r="H10" s="12">
        <v>4</v>
      </c>
      <c r="I10" s="12">
        <f t="shared" si="2"/>
        <v>1717</v>
      </c>
      <c r="J10" s="12">
        <f t="shared" si="1"/>
        <v>0</v>
      </c>
      <c r="K10" s="15"/>
      <c r="L10" s="12" t="s">
        <v>234</v>
      </c>
      <c r="M10" s="12" t="s">
        <v>223</v>
      </c>
      <c r="N10" s="153"/>
    </row>
    <row r="11" spans="1:14" ht="21" customHeight="1">
      <c r="A11" s="12" t="s">
        <v>235</v>
      </c>
      <c r="B11" s="12"/>
      <c r="C11" s="12" t="s">
        <v>125</v>
      </c>
      <c r="D11" s="12" t="s">
        <v>222</v>
      </c>
      <c r="E11" s="12">
        <v>17</v>
      </c>
      <c r="F11" s="12">
        <v>35</v>
      </c>
      <c r="G11" s="12">
        <v>10</v>
      </c>
      <c r="H11" s="12"/>
      <c r="I11" s="12">
        <f t="shared" si="2"/>
        <v>350</v>
      </c>
      <c r="J11" s="12">
        <f t="shared" si="1"/>
        <v>180</v>
      </c>
      <c r="K11" s="15"/>
      <c r="L11" s="12" t="s">
        <v>167</v>
      </c>
      <c r="M11" s="12"/>
      <c r="N11" s="153"/>
    </row>
    <row r="12" spans="1:14" ht="21" customHeight="1">
      <c r="A12" s="12" t="s">
        <v>236</v>
      </c>
      <c r="B12" s="12"/>
      <c r="C12" s="12" t="s">
        <v>125</v>
      </c>
      <c r="D12" s="12" t="s">
        <v>222</v>
      </c>
      <c r="E12" s="12">
        <v>17</v>
      </c>
      <c r="F12" s="12">
        <v>26</v>
      </c>
      <c r="G12" s="12">
        <v>10</v>
      </c>
      <c r="H12" s="12"/>
      <c r="I12" s="12">
        <f t="shared" si="2"/>
        <v>260</v>
      </c>
      <c r="J12" s="12">
        <f t="shared" si="1"/>
        <v>90</v>
      </c>
      <c r="K12" s="15"/>
      <c r="L12" s="12" t="s">
        <v>167</v>
      </c>
      <c r="M12" s="12" t="s">
        <v>223</v>
      </c>
      <c r="N12" s="153"/>
    </row>
    <row r="13" spans="1:14" ht="21" customHeight="1">
      <c r="A13" s="12" t="s">
        <v>195</v>
      </c>
      <c r="B13" s="12"/>
      <c r="C13" s="12" t="s">
        <v>125</v>
      </c>
      <c r="D13" s="12" t="s">
        <v>222</v>
      </c>
      <c r="E13" s="12">
        <v>17</v>
      </c>
      <c r="F13" s="12">
        <v>17</v>
      </c>
      <c r="G13" s="12">
        <v>50</v>
      </c>
      <c r="H13" s="12"/>
      <c r="I13" s="12">
        <f t="shared" si="2"/>
        <v>850</v>
      </c>
      <c r="J13" s="12">
        <f t="shared" si="1"/>
        <v>0</v>
      </c>
      <c r="K13" s="15"/>
      <c r="L13" s="12"/>
      <c r="M13" s="12" t="s">
        <v>223</v>
      </c>
      <c r="N13" s="153"/>
    </row>
    <row r="14" spans="1:14" ht="21" customHeight="1">
      <c r="A14" s="12" t="s">
        <v>237</v>
      </c>
      <c r="B14" s="12"/>
      <c r="C14" s="12" t="s">
        <v>125</v>
      </c>
      <c r="D14" s="12" t="s">
        <v>222</v>
      </c>
      <c r="E14" s="12">
        <v>17</v>
      </c>
      <c r="F14" s="12">
        <v>29</v>
      </c>
      <c r="G14" s="12">
        <v>123</v>
      </c>
      <c r="H14" s="12"/>
      <c r="I14" s="12">
        <f t="shared" si="2"/>
        <v>3567</v>
      </c>
      <c r="J14" s="12">
        <f t="shared" si="1"/>
        <v>1476</v>
      </c>
      <c r="K14" s="15"/>
      <c r="L14" s="12"/>
      <c r="M14" s="12" t="s">
        <v>223</v>
      </c>
      <c r="N14" s="153"/>
    </row>
    <row r="15" spans="1:14" ht="21" customHeight="1">
      <c r="A15" s="153" t="s">
        <v>238</v>
      </c>
      <c r="B15" s="12"/>
      <c r="C15" s="12" t="s">
        <v>125</v>
      </c>
      <c r="D15" s="12" t="s">
        <v>222</v>
      </c>
      <c r="E15" s="12">
        <v>17</v>
      </c>
      <c r="F15" s="12">
        <v>35</v>
      </c>
      <c r="G15" s="12">
        <v>40</v>
      </c>
      <c r="H15" s="12">
        <v>2</v>
      </c>
      <c r="I15" s="12">
        <f t="shared" si="2"/>
        <v>1400</v>
      </c>
      <c r="J15" s="12">
        <f t="shared" si="1"/>
        <v>720</v>
      </c>
      <c r="K15" s="15"/>
      <c r="L15" s="153" t="s">
        <v>167</v>
      </c>
      <c r="M15" s="12" t="s">
        <v>223</v>
      </c>
      <c r="N15" s="153"/>
    </row>
    <row r="16" spans="1:14" ht="21" customHeight="1">
      <c r="A16" s="153"/>
      <c r="B16" s="12"/>
      <c r="C16" s="12" t="s">
        <v>228</v>
      </c>
      <c r="D16" s="12" t="s">
        <v>229</v>
      </c>
      <c r="E16" s="12">
        <v>28</v>
      </c>
      <c r="F16" s="12">
        <v>35</v>
      </c>
      <c r="G16" s="12">
        <v>2</v>
      </c>
      <c r="H16" s="12"/>
      <c r="I16" s="12">
        <f t="shared" si="2"/>
        <v>70</v>
      </c>
      <c r="J16" s="12">
        <f t="shared" si="1"/>
        <v>14</v>
      </c>
      <c r="K16" s="15"/>
      <c r="L16" s="153"/>
      <c r="M16" s="12"/>
      <c r="N16" s="153"/>
    </row>
    <row r="17" spans="1:14" ht="21" customHeight="1">
      <c r="A17" s="12" t="s">
        <v>239</v>
      </c>
      <c r="B17" s="12"/>
      <c r="C17" s="12" t="s">
        <v>125</v>
      </c>
      <c r="D17" s="12" t="s">
        <v>222</v>
      </c>
      <c r="E17" s="12">
        <v>17</v>
      </c>
      <c r="F17" s="12">
        <v>35</v>
      </c>
      <c r="G17" s="12">
        <v>10</v>
      </c>
      <c r="H17" s="12"/>
      <c r="I17" s="12">
        <f t="shared" si="2"/>
        <v>350</v>
      </c>
      <c r="J17" s="12">
        <f t="shared" si="1"/>
        <v>180</v>
      </c>
      <c r="K17" s="15"/>
      <c r="L17" s="12" t="s">
        <v>167</v>
      </c>
      <c r="M17" s="16" t="s">
        <v>223</v>
      </c>
      <c r="N17" s="153"/>
    </row>
    <row r="18" spans="1:14" ht="21" customHeight="1">
      <c r="A18" s="153" t="s">
        <v>240</v>
      </c>
      <c r="B18" s="12"/>
      <c r="C18" s="12" t="s">
        <v>241</v>
      </c>
      <c r="D18" s="12" t="s">
        <v>231</v>
      </c>
      <c r="E18" s="12">
        <v>84</v>
      </c>
      <c r="F18" s="12">
        <v>96</v>
      </c>
      <c r="G18" s="12">
        <v>6</v>
      </c>
      <c r="H18" s="12"/>
      <c r="I18" s="12">
        <f t="shared" si="2"/>
        <v>576</v>
      </c>
      <c r="J18" s="12">
        <f t="shared" si="1"/>
        <v>72</v>
      </c>
      <c r="K18" s="15"/>
      <c r="L18" s="153" t="s">
        <v>167</v>
      </c>
      <c r="M18" s="155" t="s">
        <v>223</v>
      </c>
      <c r="N18" s="153"/>
    </row>
    <row r="19" spans="1:14" ht="21" customHeight="1">
      <c r="A19" s="153"/>
      <c r="B19" s="12"/>
      <c r="C19" s="12" t="s">
        <v>126</v>
      </c>
      <c r="D19" s="12" t="s">
        <v>242</v>
      </c>
      <c r="E19" s="12"/>
      <c r="F19" s="12">
        <v>58</v>
      </c>
      <c r="G19" s="12">
        <v>7</v>
      </c>
      <c r="H19" s="12"/>
      <c r="I19" s="12">
        <f t="shared" si="2"/>
        <v>406</v>
      </c>
      <c r="J19" s="12">
        <f t="shared" si="1"/>
        <v>406</v>
      </c>
      <c r="K19" s="15"/>
      <c r="L19" s="153"/>
      <c r="M19" s="155"/>
      <c r="N19" s="153"/>
    </row>
    <row r="20" spans="1:14" ht="21" customHeight="1">
      <c r="A20" s="153"/>
      <c r="B20" s="12"/>
      <c r="C20" s="12" t="s">
        <v>243</v>
      </c>
      <c r="D20" s="12" t="s">
        <v>242</v>
      </c>
      <c r="E20" s="12"/>
      <c r="F20" s="12">
        <v>45</v>
      </c>
      <c r="G20" s="12">
        <v>13</v>
      </c>
      <c r="H20" s="12"/>
      <c r="I20" s="12">
        <f t="shared" si="2"/>
        <v>585</v>
      </c>
      <c r="J20" s="12">
        <f t="shared" si="1"/>
        <v>585</v>
      </c>
      <c r="K20" s="15"/>
      <c r="L20" s="153"/>
      <c r="M20" s="155"/>
      <c r="N20" s="12"/>
    </row>
    <row r="21" spans="1:14" ht="21" customHeight="1">
      <c r="A21" s="13" t="s">
        <v>244</v>
      </c>
      <c r="B21" s="13"/>
      <c r="C21" s="13" t="s">
        <v>228</v>
      </c>
      <c r="D21" s="14" t="s">
        <v>242</v>
      </c>
      <c r="E21" s="14">
        <v>22</v>
      </c>
      <c r="F21" s="14">
        <v>31</v>
      </c>
      <c r="G21" s="14">
        <v>10</v>
      </c>
      <c r="H21" s="14"/>
      <c r="I21" s="12">
        <f t="shared" si="2"/>
        <v>310</v>
      </c>
      <c r="J21" s="12">
        <f t="shared" si="1"/>
        <v>90</v>
      </c>
      <c r="K21" s="17"/>
      <c r="L21" s="12" t="s">
        <v>167</v>
      </c>
      <c r="M21" s="12"/>
      <c r="N21" s="12"/>
    </row>
    <row r="22" spans="1:14" ht="21" customHeight="1">
      <c r="A22" s="12" t="s">
        <v>245</v>
      </c>
      <c r="B22" s="12"/>
      <c r="C22" s="12" t="s">
        <v>125</v>
      </c>
      <c r="D22" s="12" t="s">
        <v>222</v>
      </c>
      <c r="E22" s="12">
        <v>17</v>
      </c>
      <c r="F22" s="12">
        <v>17</v>
      </c>
      <c r="G22" s="12">
        <v>22</v>
      </c>
      <c r="H22" s="12"/>
      <c r="I22" s="12">
        <f t="shared" si="2"/>
        <v>374</v>
      </c>
      <c r="J22" s="12">
        <f t="shared" si="1"/>
        <v>0</v>
      </c>
      <c r="K22" s="15"/>
      <c r="L22" s="12"/>
      <c r="M22" s="12"/>
      <c r="N22" s="12"/>
    </row>
    <row r="23" spans="1:14" ht="21" customHeight="1"/>
    <row r="24" spans="1:14" ht="21" customHeight="1"/>
    <row r="25" spans="1:14" ht="21" customHeight="1"/>
    <row r="26" spans="1:14" ht="21" customHeight="1"/>
    <row r="27" spans="1:14" ht="21" customHeight="1"/>
    <row r="28" spans="1:14" ht="21" customHeight="1"/>
    <row r="29" spans="1:14" ht="21" customHeight="1"/>
    <row r="30" spans="1:14" ht="21" customHeight="1"/>
    <row r="31" spans="1:14" ht="21" customHeight="1"/>
    <row r="32" spans="1:14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</sheetData>
  <mergeCells count="11">
    <mergeCell ref="A1:N1"/>
    <mergeCell ref="A3:A4"/>
    <mergeCell ref="A6:A8"/>
    <mergeCell ref="A15:A16"/>
    <mergeCell ref="A18:A20"/>
    <mergeCell ref="L3:L5"/>
    <mergeCell ref="L6:L8"/>
    <mergeCell ref="L15:L16"/>
    <mergeCell ref="L18:L20"/>
    <mergeCell ref="M18:M20"/>
    <mergeCell ref="N3:N19"/>
  </mergeCells>
  <phoneticPr fontId="13" type="noConversion"/>
  <pageMargins left="0.47222222222222199" right="0.35416666666666702" top="0.39305555555555599" bottom="0.43263888888888902" header="0.23611111111111099" footer="0.27500000000000002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XEX52"/>
  <sheetViews>
    <sheetView topLeftCell="A13" workbookViewId="0">
      <selection activeCell="K17" sqref="K17"/>
    </sheetView>
  </sheetViews>
  <sheetFormatPr defaultColWidth="9" defaultRowHeight="13.5"/>
  <cols>
    <col min="1" max="1" width="12" style="1" customWidth="1"/>
    <col min="2" max="2" width="12.125" style="1" customWidth="1"/>
    <col min="3" max="4" width="9" style="1"/>
    <col min="5" max="5" width="9.375" style="1"/>
    <col min="6" max="6" width="9" style="1"/>
    <col min="7" max="7" width="35.25" style="1" customWidth="1"/>
    <col min="8" max="16378" width="9" style="1"/>
  </cols>
  <sheetData>
    <row r="1" spans="1:8" s="1" customFormat="1" ht="21" customHeight="1">
      <c r="A1" s="150" t="s">
        <v>218</v>
      </c>
      <c r="B1" s="150"/>
      <c r="C1" s="150"/>
      <c r="D1" s="150"/>
      <c r="E1" s="150"/>
      <c r="F1" s="150"/>
      <c r="G1" s="150"/>
      <c r="H1" s="150"/>
    </row>
    <row r="2" spans="1:8" s="1" customFormat="1" ht="21" customHeight="1">
      <c r="A2" s="3" t="s">
        <v>219</v>
      </c>
      <c r="B2" s="3" t="s">
        <v>4</v>
      </c>
      <c r="C2" s="3" t="s">
        <v>198</v>
      </c>
      <c r="D2" s="3" t="s">
        <v>5</v>
      </c>
      <c r="E2" s="3" t="s">
        <v>7</v>
      </c>
      <c r="F2" s="3" t="s">
        <v>200</v>
      </c>
      <c r="G2" s="3" t="s">
        <v>18</v>
      </c>
      <c r="H2" s="3" t="s">
        <v>220</v>
      </c>
    </row>
    <row r="3" spans="1:8" s="1" customFormat="1" ht="21" customHeight="1">
      <c r="A3" s="150" t="s">
        <v>229</v>
      </c>
      <c r="B3" s="3" t="s">
        <v>127</v>
      </c>
      <c r="C3" s="3">
        <v>55</v>
      </c>
      <c r="D3" s="3">
        <v>14</v>
      </c>
      <c r="E3" s="3">
        <f t="shared" ref="E3:E14" si="0">SUM(D3*C3)</f>
        <v>770</v>
      </c>
      <c r="F3" s="156">
        <v>43353</v>
      </c>
      <c r="G3" s="150" t="s">
        <v>246</v>
      </c>
      <c r="H3" s="158">
        <v>197.78</v>
      </c>
    </row>
    <row r="4" spans="1:8" s="1" customFormat="1" ht="21" customHeight="1">
      <c r="A4" s="150"/>
      <c r="B4" s="3" t="s">
        <v>228</v>
      </c>
      <c r="C4" s="3">
        <v>28</v>
      </c>
      <c r="D4" s="3">
        <v>5</v>
      </c>
      <c r="E4" s="3">
        <f t="shared" si="0"/>
        <v>140</v>
      </c>
      <c r="F4" s="156"/>
      <c r="G4" s="150"/>
      <c r="H4" s="159"/>
    </row>
    <row r="5" spans="1:8" s="1" customFormat="1" ht="21" customHeight="1">
      <c r="A5" s="150"/>
      <c r="B5" s="3" t="s">
        <v>136</v>
      </c>
      <c r="C5" s="3">
        <v>95</v>
      </c>
      <c r="D5" s="3">
        <v>30</v>
      </c>
      <c r="E5" s="3">
        <f t="shared" si="0"/>
        <v>2850</v>
      </c>
      <c r="F5" s="156">
        <v>43355</v>
      </c>
      <c r="G5" s="150" t="s">
        <v>245</v>
      </c>
      <c r="H5" s="159"/>
    </row>
    <row r="6" spans="1:8" s="1" customFormat="1" ht="21" customHeight="1">
      <c r="A6" s="150"/>
      <c r="B6" s="3" t="s">
        <v>247</v>
      </c>
      <c r="C6" s="3">
        <v>46</v>
      </c>
      <c r="D6" s="3">
        <v>50</v>
      </c>
      <c r="E6" s="3">
        <f t="shared" si="0"/>
        <v>2300</v>
      </c>
      <c r="F6" s="156"/>
      <c r="G6" s="150"/>
      <c r="H6" s="159"/>
    </row>
    <row r="7" spans="1:8" s="1" customFormat="1" ht="21" customHeight="1">
      <c r="A7" s="150"/>
      <c r="B7" s="3" t="s">
        <v>127</v>
      </c>
      <c r="C7" s="3">
        <v>55</v>
      </c>
      <c r="D7" s="3">
        <v>20</v>
      </c>
      <c r="E7" s="3">
        <f t="shared" si="0"/>
        <v>1100</v>
      </c>
      <c r="F7" s="156"/>
      <c r="G7" s="150"/>
      <c r="H7" s="159"/>
    </row>
    <row r="8" spans="1:8" s="1" customFormat="1" ht="21" customHeight="1">
      <c r="A8" s="150"/>
      <c r="B8" s="3" t="s">
        <v>127</v>
      </c>
      <c r="C8" s="3">
        <v>55</v>
      </c>
      <c r="D8" s="3">
        <v>20</v>
      </c>
      <c r="E8" s="3">
        <f t="shared" si="0"/>
        <v>1100</v>
      </c>
      <c r="F8" s="4">
        <v>43357</v>
      </c>
      <c r="G8" s="3" t="s">
        <v>248</v>
      </c>
      <c r="H8" s="159"/>
    </row>
    <row r="9" spans="1:8" s="1" customFormat="1" ht="21" customHeight="1">
      <c r="A9" s="150"/>
      <c r="B9" s="3" t="s">
        <v>247</v>
      </c>
      <c r="C9" s="3">
        <v>46</v>
      </c>
      <c r="D9" s="3">
        <v>35</v>
      </c>
      <c r="E9" s="3">
        <f t="shared" si="0"/>
        <v>1610</v>
      </c>
      <c r="F9" s="4">
        <v>43357</v>
      </c>
      <c r="G9" s="3" t="s">
        <v>195</v>
      </c>
      <c r="H9" s="159"/>
    </row>
    <row r="10" spans="1:8" s="1" customFormat="1" ht="21" customHeight="1">
      <c r="A10" s="150"/>
      <c r="B10" s="3" t="s">
        <v>136</v>
      </c>
      <c r="C10" s="3">
        <v>95</v>
      </c>
      <c r="D10" s="3">
        <v>6</v>
      </c>
      <c r="E10" s="3">
        <f t="shared" si="0"/>
        <v>570</v>
      </c>
      <c r="F10" s="4">
        <v>43360</v>
      </c>
      <c r="G10" s="3" t="s">
        <v>249</v>
      </c>
      <c r="H10" s="159"/>
    </row>
    <row r="11" spans="1:8" s="1" customFormat="1" ht="21" customHeight="1">
      <c r="A11" s="150"/>
      <c r="B11" s="3" t="s">
        <v>127</v>
      </c>
      <c r="C11" s="3">
        <v>55</v>
      </c>
      <c r="D11" s="3">
        <v>3</v>
      </c>
      <c r="E11" s="3">
        <f t="shared" si="0"/>
        <v>165</v>
      </c>
      <c r="F11" s="4">
        <v>43362</v>
      </c>
      <c r="G11" s="3" t="s">
        <v>246</v>
      </c>
      <c r="H11" s="159"/>
    </row>
    <row r="12" spans="1:8" s="1" customFormat="1" ht="21" customHeight="1">
      <c r="A12" s="150"/>
      <c r="B12" s="3" t="s">
        <v>247</v>
      </c>
      <c r="C12" s="3">
        <v>46</v>
      </c>
      <c r="D12" s="3">
        <v>8</v>
      </c>
      <c r="E12" s="3">
        <f t="shared" si="0"/>
        <v>368</v>
      </c>
      <c r="F12" s="4"/>
      <c r="G12" s="3" t="s">
        <v>250</v>
      </c>
      <c r="H12" s="160"/>
    </row>
    <row r="13" spans="1:8" s="1" customFormat="1" ht="21" customHeight="1">
      <c r="A13" s="150" t="s">
        <v>242</v>
      </c>
      <c r="B13" s="3" t="s">
        <v>228</v>
      </c>
      <c r="C13" s="3">
        <v>22</v>
      </c>
      <c r="D13" s="3">
        <v>14</v>
      </c>
      <c r="E13" s="3">
        <f t="shared" si="0"/>
        <v>308</v>
      </c>
      <c r="F13" s="4">
        <v>43360</v>
      </c>
      <c r="G13" s="3" t="s">
        <v>251</v>
      </c>
      <c r="H13" s="158">
        <v>80</v>
      </c>
    </row>
    <row r="14" spans="1:8" s="1" customFormat="1" ht="21" customHeight="1">
      <c r="A14" s="150"/>
      <c r="B14" s="3" t="s">
        <v>228</v>
      </c>
      <c r="C14" s="3">
        <v>22</v>
      </c>
      <c r="D14" s="3">
        <v>16</v>
      </c>
      <c r="E14" s="3">
        <f t="shared" si="0"/>
        <v>352</v>
      </c>
      <c r="F14" s="4"/>
      <c r="G14" s="3" t="s">
        <v>252</v>
      </c>
      <c r="H14" s="159"/>
    </row>
    <row r="15" spans="1:8" s="1" customFormat="1" ht="21" customHeight="1">
      <c r="A15" s="150"/>
      <c r="B15" s="3" t="s">
        <v>126</v>
      </c>
      <c r="C15" s="3">
        <v>34</v>
      </c>
      <c r="D15" s="3">
        <v>45</v>
      </c>
      <c r="E15" s="3">
        <f t="shared" ref="E15:E33" si="1">SUM(D15*C15)</f>
        <v>1530</v>
      </c>
      <c r="F15" s="156">
        <v>43350</v>
      </c>
      <c r="G15" s="150" t="s">
        <v>253</v>
      </c>
      <c r="H15" s="159"/>
    </row>
    <row r="16" spans="1:8" s="1" customFormat="1" ht="21" customHeight="1">
      <c r="A16" s="150"/>
      <c r="B16" s="3" t="s">
        <v>243</v>
      </c>
      <c r="C16" s="3">
        <v>45</v>
      </c>
      <c r="D16" s="3">
        <v>13</v>
      </c>
      <c r="E16" s="3">
        <f t="shared" si="1"/>
        <v>585</v>
      </c>
      <c r="F16" s="156"/>
      <c r="G16" s="150"/>
      <c r="H16" s="159"/>
    </row>
    <row r="17" spans="1:8" s="1" customFormat="1" ht="21" customHeight="1">
      <c r="A17" s="150"/>
      <c r="B17" s="3" t="s">
        <v>254</v>
      </c>
      <c r="C17" s="3">
        <v>66</v>
      </c>
      <c r="D17" s="3">
        <v>50</v>
      </c>
      <c r="E17" s="3">
        <f t="shared" si="1"/>
        <v>3300</v>
      </c>
      <c r="F17" s="4">
        <v>43357</v>
      </c>
      <c r="G17" s="150" t="s">
        <v>245</v>
      </c>
      <c r="H17" s="159"/>
    </row>
    <row r="18" spans="1:8" s="1" customFormat="1" ht="21" customHeight="1">
      <c r="A18" s="150"/>
      <c r="B18" s="3" t="s">
        <v>255</v>
      </c>
      <c r="C18" s="3">
        <v>32</v>
      </c>
      <c r="D18" s="3">
        <v>45</v>
      </c>
      <c r="E18" s="3">
        <f t="shared" si="1"/>
        <v>1440</v>
      </c>
      <c r="F18" s="4">
        <v>43360</v>
      </c>
      <c r="G18" s="150"/>
      <c r="H18" s="160"/>
    </row>
    <row r="19" spans="1:8" s="1" customFormat="1" ht="21" customHeight="1">
      <c r="A19" s="3" t="s">
        <v>222</v>
      </c>
      <c r="B19" s="3" t="s">
        <v>125</v>
      </c>
      <c r="C19" s="3">
        <v>17</v>
      </c>
      <c r="D19" s="3">
        <v>636</v>
      </c>
      <c r="E19" s="3">
        <f t="shared" si="1"/>
        <v>10812</v>
      </c>
      <c r="F19" s="4"/>
      <c r="G19" s="3" t="s">
        <v>256</v>
      </c>
      <c r="H19" s="3"/>
    </row>
    <row r="20" spans="1:8" s="1" customFormat="1" ht="21" customHeight="1">
      <c r="A20" s="150" t="s">
        <v>231</v>
      </c>
      <c r="B20" s="3" t="s">
        <v>257</v>
      </c>
      <c r="C20" s="3">
        <v>37.5</v>
      </c>
      <c r="D20" s="3">
        <v>300</v>
      </c>
      <c r="E20" s="3">
        <f t="shared" si="1"/>
        <v>11250</v>
      </c>
      <c r="F20" s="156">
        <v>43349</v>
      </c>
      <c r="G20" s="3" t="s">
        <v>195</v>
      </c>
      <c r="H20" s="3"/>
    </row>
    <row r="21" spans="1:8" s="1" customFormat="1" ht="21" customHeight="1">
      <c r="A21" s="150"/>
      <c r="B21" s="3" t="s">
        <v>258</v>
      </c>
      <c r="C21" s="3">
        <v>84</v>
      </c>
      <c r="D21" s="3">
        <v>1</v>
      </c>
      <c r="E21" s="3">
        <f t="shared" si="1"/>
        <v>84</v>
      </c>
      <c r="F21" s="156"/>
      <c r="G21" s="5" t="s">
        <v>253</v>
      </c>
      <c r="H21" s="3"/>
    </row>
    <row r="22" spans="1:8" s="1" customFormat="1" ht="21" customHeight="1">
      <c r="A22" s="150"/>
      <c r="B22" s="3" t="s">
        <v>259</v>
      </c>
      <c r="C22" s="3">
        <v>136.68</v>
      </c>
      <c r="D22" s="3">
        <v>144</v>
      </c>
      <c r="E22" s="6">
        <f t="shared" si="1"/>
        <v>19681.919999999998</v>
      </c>
      <c r="F22" s="4">
        <v>43350</v>
      </c>
      <c r="G22" s="5" t="s">
        <v>195</v>
      </c>
      <c r="H22" s="3"/>
    </row>
    <row r="23" spans="1:8" s="1" customFormat="1" ht="21" customHeight="1">
      <c r="A23" s="150"/>
      <c r="B23" s="3" t="s">
        <v>258</v>
      </c>
      <c r="C23" s="3">
        <v>85.68</v>
      </c>
      <c r="D23" s="3">
        <v>100</v>
      </c>
      <c r="E23" s="3">
        <f t="shared" si="1"/>
        <v>8568</v>
      </c>
      <c r="F23" s="4">
        <v>43360</v>
      </c>
      <c r="G23" s="5" t="s">
        <v>253</v>
      </c>
      <c r="H23" s="3"/>
    </row>
    <row r="24" spans="1:8" s="1" customFormat="1" ht="21" customHeight="1">
      <c r="A24" s="150"/>
      <c r="B24" s="3" t="s">
        <v>260</v>
      </c>
      <c r="C24" s="3">
        <v>54</v>
      </c>
      <c r="D24" s="7">
        <v>12</v>
      </c>
      <c r="E24" s="3">
        <f t="shared" si="1"/>
        <v>648</v>
      </c>
      <c r="F24" s="156">
        <v>43356</v>
      </c>
      <c r="G24" s="157" t="s">
        <v>245</v>
      </c>
      <c r="H24" s="3"/>
    </row>
    <row r="25" spans="1:8" s="2" customFormat="1" ht="21" customHeight="1">
      <c r="A25" s="150"/>
      <c r="B25" s="8" t="s">
        <v>261</v>
      </c>
      <c r="C25" s="8">
        <v>84</v>
      </c>
      <c r="D25" s="9">
        <v>10</v>
      </c>
      <c r="E25" s="3">
        <f t="shared" si="1"/>
        <v>840</v>
      </c>
      <c r="F25" s="156"/>
      <c r="G25" s="157"/>
      <c r="H25" s="8"/>
    </row>
    <row r="26" spans="1:8" s="1" customFormat="1" ht="21" customHeight="1">
      <c r="A26" s="150"/>
      <c r="B26" s="3" t="s">
        <v>261</v>
      </c>
      <c r="C26" s="3">
        <v>84</v>
      </c>
      <c r="D26" s="7">
        <v>95</v>
      </c>
      <c r="E26" s="3">
        <f t="shared" si="1"/>
        <v>7980</v>
      </c>
      <c r="F26" s="156">
        <v>43358</v>
      </c>
      <c r="G26" s="157"/>
      <c r="H26" s="3"/>
    </row>
    <row r="27" spans="1:8" s="1" customFormat="1" ht="21" customHeight="1">
      <c r="A27" s="150"/>
      <c r="B27" s="3" t="s">
        <v>262</v>
      </c>
      <c r="C27" s="3">
        <v>49</v>
      </c>
      <c r="D27" s="7">
        <v>10</v>
      </c>
      <c r="E27" s="3">
        <f t="shared" si="1"/>
        <v>490</v>
      </c>
      <c r="F27" s="156"/>
      <c r="G27" s="157"/>
      <c r="H27" s="3"/>
    </row>
    <row r="28" spans="1:8" s="1" customFormat="1" ht="21" customHeight="1">
      <c r="A28" s="150"/>
      <c r="B28" s="3" t="s">
        <v>263</v>
      </c>
      <c r="C28" s="3">
        <v>49</v>
      </c>
      <c r="D28" s="7">
        <v>80</v>
      </c>
      <c r="E28" s="3">
        <f t="shared" si="1"/>
        <v>3920</v>
      </c>
      <c r="F28" s="156"/>
      <c r="G28" s="157"/>
      <c r="H28" s="3"/>
    </row>
    <row r="29" spans="1:8" s="1" customFormat="1" ht="21" customHeight="1">
      <c r="A29" s="150"/>
      <c r="B29" s="3" t="s">
        <v>264</v>
      </c>
      <c r="C29" s="3">
        <v>99</v>
      </c>
      <c r="D29" s="7">
        <v>5</v>
      </c>
      <c r="E29" s="3">
        <f t="shared" si="1"/>
        <v>495</v>
      </c>
      <c r="F29" s="156">
        <v>43359</v>
      </c>
      <c r="G29" s="157"/>
      <c r="H29" s="3"/>
    </row>
    <row r="30" spans="1:8" s="1" customFormat="1" ht="21" customHeight="1">
      <c r="A30" s="150"/>
      <c r="B30" s="3" t="s">
        <v>261</v>
      </c>
      <c r="C30" s="3">
        <v>84</v>
      </c>
      <c r="D30" s="7">
        <v>13</v>
      </c>
      <c r="E30" s="3">
        <f t="shared" si="1"/>
        <v>1092</v>
      </c>
      <c r="F30" s="150"/>
      <c r="G30" s="157"/>
      <c r="H30" s="3"/>
    </row>
    <row r="31" spans="1:8" s="1" customFormat="1" ht="21" customHeight="1">
      <c r="A31" s="150"/>
      <c r="B31" s="3" t="s">
        <v>261</v>
      </c>
      <c r="C31" s="3">
        <v>84</v>
      </c>
      <c r="D31" s="3">
        <v>5</v>
      </c>
      <c r="E31" s="3">
        <f t="shared" si="1"/>
        <v>420</v>
      </c>
      <c r="F31" s="4">
        <v>43359</v>
      </c>
      <c r="G31" s="3" t="s">
        <v>265</v>
      </c>
      <c r="H31" s="3"/>
    </row>
    <row r="32" spans="1:8" s="1" customFormat="1" ht="21" customHeight="1">
      <c r="A32" s="150"/>
      <c r="B32" s="3" t="s">
        <v>257</v>
      </c>
      <c r="C32" s="3">
        <v>38.25</v>
      </c>
      <c r="D32" s="3">
        <v>8</v>
      </c>
      <c r="E32" s="3">
        <f t="shared" si="1"/>
        <v>306</v>
      </c>
      <c r="F32" s="4">
        <v>43360</v>
      </c>
      <c r="G32" s="3" t="s">
        <v>266</v>
      </c>
      <c r="H32" s="3"/>
    </row>
    <row r="33" spans="1:8" s="1" customFormat="1" ht="21" customHeight="1">
      <c r="A33" s="150"/>
      <c r="B33" s="3" t="s">
        <v>267</v>
      </c>
      <c r="C33" s="3">
        <v>253.98</v>
      </c>
      <c r="D33" s="3">
        <v>8</v>
      </c>
      <c r="E33" s="6">
        <f t="shared" si="1"/>
        <v>2031.84</v>
      </c>
      <c r="F33" s="4">
        <v>43360</v>
      </c>
      <c r="G33" s="3" t="s">
        <v>195</v>
      </c>
      <c r="H33" s="3"/>
    </row>
    <row r="34" spans="1:8" s="1" customFormat="1" ht="21" customHeight="1">
      <c r="A34" s="150" t="s">
        <v>268</v>
      </c>
      <c r="B34" s="3" t="s">
        <v>269</v>
      </c>
      <c r="C34" s="3">
        <v>43.9</v>
      </c>
      <c r="D34" s="3">
        <v>25</v>
      </c>
      <c r="E34" s="3"/>
      <c r="F34" s="4">
        <v>43341</v>
      </c>
      <c r="G34" s="3" t="s">
        <v>270</v>
      </c>
      <c r="H34" s="3"/>
    </row>
    <row r="35" spans="1:8" s="1" customFormat="1" ht="21" customHeight="1">
      <c r="A35" s="150"/>
      <c r="B35" s="3" t="s">
        <v>271</v>
      </c>
      <c r="C35" s="3">
        <v>33.9</v>
      </c>
      <c r="D35" s="3">
        <v>5</v>
      </c>
      <c r="E35" s="3"/>
      <c r="F35" s="156">
        <v>43336</v>
      </c>
      <c r="G35" s="3"/>
      <c r="H35" s="3"/>
    </row>
    <row r="36" spans="1:8" s="1" customFormat="1" ht="21" customHeight="1">
      <c r="A36" s="150"/>
      <c r="B36" s="3" t="s">
        <v>269</v>
      </c>
      <c r="C36" s="3">
        <v>43.9</v>
      </c>
      <c r="D36" s="3">
        <v>6</v>
      </c>
      <c r="E36" s="3"/>
      <c r="F36" s="150"/>
      <c r="G36" s="3"/>
      <c r="H36" s="3"/>
    </row>
    <row r="37" spans="1:8" s="1" customFormat="1" ht="21" customHeight="1">
      <c r="A37" s="150"/>
      <c r="B37" s="3" t="s">
        <v>272</v>
      </c>
      <c r="C37" s="3">
        <v>148</v>
      </c>
      <c r="D37" s="3">
        <v>4</v>
      </c>
      <c r="E37" s="3"/>
      <c r="F37" s="150"/>
      <c r="G37" s="3"/>
      <c r="H37" s="3"/>
    </row>
    <row r="38" spans="1:8" s="1" customFormat="1" ht="21" customHeight="1"/>
    <row r="39" spans="1:8" s="1" customFormat="1" ht="21" customHeight="1"/>
    <row r="40" spans="1:8" s="1" customFormat="1" ht="21" customHeight="1"/>
    <row r="41" spans="1:8" s="1" customFormat="1" ht="21" customHeight="1"/>
    <row r="42" spans="1:8" s="1" customFormat="1" ht="21" customHeight="1"/>
    <row r="43" spans="1:8" s="1" customFormat="1" ht="21" customHeight="1"/>
    <row r="44" spans="1:8" s="1" customFormat="1" ht="21" customHeight="1"/>
    <row r="45" spans="1:8" s="1" customFormat="1" ht="21" customHeight="1"/>
    <row r="46" spans="1:8" s="1" customFormat="1" ht="21" customHeight="1"/>
    <row r="47" spans="1:8" s="1" customFormat="1" ht="21" customHeight="1"/>
    <row r="48" spans="1:8" s="1" customFormat="1" ht="21" customHeight="1"/>
    <row r="49" s="1" customFormat="1" ht="21" customHeight="1"/>
    <row r="50" s="1" customFormat="1" ht="21" customHeight="1"/>
    <row r="51" s="1" customFormat="1" ht="21" customHeight="1"/>
    <row r="52" s="1" customFormat="1" ht="21" customHeight="1"/>
  </sheetData>
  <mergeCells count="20">
    <mergeCell ref="G17:G18"/>
    <mergeCell ref="G24:G30"/>
    <mergeCell ref="H3:H12"/>
    <mergeCell ref="H13:H18"/>
    <mergeCell ref="A1:H1"/>
    <mergeCell ref="A3:A12"/>
    <mergeCell ref="A13:A18"/>
    <mergeCell ref="A20:A33"/>
    <mergeCell ref="A34:A37"/>
    <mergeCell ref="F3:F4"/>
    <mergeCell ref="F5:F7"/>
    <mergeCell ref="F15:F16"/>
    <mergeCell ref="F20:F21"/>
    <mergeCell ref="F24:F25"/>
    <mergeCell ref="F26:F28"/>
    <mergeCell ref="F29:F30"/>
    <mergeCell ref="F35:F37"/>
    <mergeCell ref="G3:G4"/>
    <mergeCell ref="G5:G7"/>
    <mergeCell ref="G15:G16"/>
  </mergeCells>
  <phoneticPr fontId="13" type="noConversion"/>
  <pageMargins left="0.75" right="0.75" top="1" bottom="1" header="0.51180555555555596" footer="0.51180555555555596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礼品</vt:lpstr>
      <vt:lpstr>发票</vt:lpstr>
      <vt:lpstr>云波未结款</vt:lpstr>
      <vt:lpstr>端午年润订货</vt:lpstr>
      <vt:lpstr>中秋出货</vt:lpstr>
      <vt:lpstr>中秋订货</vt:lpstr>
      <vt:lpstr>礼品!Print_Titles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lixiaopeng</cp:lastModifiedBy>
  <cp:lastPrinted>2018-03-23T10:32:00Z</cp:lastPrinted>
  <dcterms:created xsi:type="dcterms:W3CDTF">2018-01-05T13:18:00Z</dcterms:created>
  <dcterms:modified xsi:type="dcterms:W3CDTF">2019-04-30T08:00:27Z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